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msa-my.sharepoint.com/personal/00tim164_tim_pl/Documents/Dane finansowe/Databook/"/>
    </mc:Choice>
  </mc:AlternateContent>
  <xr:revisionPtr revIDLastSave="1897" documentId="13_ncr:1_{62DFA946-205F-4306-BB3F-1063649A86D7}" xr6:coauthVersionLast="47" xr6:coauthVersionMax="47" xr10:uidLastSave="{30FB109D-5C81-4FB0-B4ED-C46AF7E73C7E}"/>
  <bookViews>
    <workbookView xWindow="-110" yWindow="-110" windowWidth="19420" windowHeight="10300" tabRatio="835" xr2:uid="{C8CA88E5-140E-4AAF-8BDE-63E340194398}"/>
  </bookViews>
  <sheets>
    <sheet name="GK TIM =&gt;" sheetId="6" r:id="rId1"/>
    <sheet name="Aktywa" sheetId="1" r:id="rId2"/>
    <sheet name="Pasywa" sheetId="2" r:id="rId3"/>
    <sheet name="RZiS" sheetId="3" r:id="rId4"/>
    <sheet name="RPP" sheetId="5" r:id="rId5"/>
    <sheet name="Wskaźniki" sheetId="7" r:id="rId6"/>
  </sheets>
  <definedNames>
    <definedName name="_xlnm.Print_Area" localSheetId="1">Aktywa!$A$1:$T$28</definedName>
    <definedName name="_xlnm.Print_Area" localSheetId="2">Pasywa!$A$1:$T$37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" l="1"/>
  <c r="G21" i="7" s="1"/>
  <c r="G19" i="7"/>
  <c r="G20" i="7"/>
  <c r="G10" i="7"/>
  <c r="G11" i="7"/>
  <c r="G12" i="7"/>
  <c r="G13" i="7"/>
  <c r="G14" i="7"/>
  <c r="G7" i="7"/>
  <c r="G6" i="7"/>
  <c r="G2" i="7"/>
  <c r="G3" i="7"/>
  <c r="G4" i="7"/>
  <c r="G5" i="7"/>
  <c r="H2" i="7"/>
  <c r="H3" i="7"/>
  <c r="H4" i="7"/>
  <c r="H5" i="7"/>
  <c r="H6" i="7"/>
  <c r="H7" i="7"/>
  <c r="H18" i="7"/>
  <c r="H19" i="7"/>
  <c r="H20" i="7"/>
  <c r="H10" i="7"/>
  <c r="H11" i="7"/>
  <c r="H12" i="7"/>
  <c r="H13" i="7"/>
  <c r="H14" i="7"/>
  <c r="H21" i="7" l="1"/>
  <c r="I18" i="7"/>
  <c r="I19" i="7"/>
  <c r="I20" i="7"/>
  <c r="I10" i="7"/>
  <c r="I11" i="7"/>
  <c r="I12" i="7"/>
  <c r="I13" i="7"/>
  <c r="I14" i="7"/>
  <c r="I7" i="7"/>
  <c r="I6" i="7"/>
  <c r="I2" i="7"/>
  <c r="I3" i="7"/>
  <c r="I4" i="7"/>
  <c r="I5" i="7"/>
  <c r="I21" i="7" l="1"/>
  <c r="AD31" i="3"/>
  <c r="AD27" i="3"/>
  <c r="AD26" i="3"/>
  <c r="AD25" i="3"/>
  <c r="AD16" i="3"/>
  <c r="AC2" i="3"/>
  <c r="AC4" i="3" l="1"/>
  <c r="AD4" i="3" s="1"/>
  <c r="AC5" i="3"/>
  <c r="AD5" i="3" s="1"/>
  <c r="AC6" i="3"/>
  <c r="AD6" i="3" s="1"/>
  <c r="AC7" i="3"/>
  <c r="AD7" i="3" s="1"/>
  <c r="AC8" i="3"/>
  <c r="AD8" i="3" s="1"/>
  <c r="AC9" i="3"/>
  <c r="AD9" i="3" s="1"/>
  <c r="AC10" i="3"/>
  <c r="AC11" i="3"/>
  <c r="AD11" i="3" s="1"/>
  <c r="AC12" i="3"/>
  <c r="AC13" i="3"/>
  <c r="AC3" i="3"/>
  <c r="AD12" i="3" l="1"/>
  <c r="AC14" i="3" s="1"/>
  <c r="AD17" i="3"/>
  <c r="J18" i="7"/>
  <c r="J19" i="7"/>
  <c r="J20" i="7"/>
  <c r="J10" i="7"/>
  <c r="J11" i="7"/>
  <c r="J12" i="7"/>
  <c r="J13" i="7"/>
  <c r="J14" i="7"/>
  <c r="J7" i="7"/>
  <c r="J6" i="7"/>
  <c r="J2" i="7"/>
  <c r="J3" i="7"/>
  <c r="J4" i="7"/>
  <c r="J5" i="7"/>
  <c r="K7" i="7"/>
  <c r="K6" i="7"/>
  <c r="K18" i="7"/>
  <c r="K19" i="7"/>
  <c r="K20" i="7"/>
  <c r="K10" i="7"/>
  <c r="K11" i="7"/>
  <c r="K12" i="7"/>
  <c r="K13" i="7"/>
  <c r="K14" i="7"/>
  <c r="K2" i="7"/>
  <c r="K3" i="7"/>
  <c r="K4" i="7"/>
  <c r="K5" i="7"/>
  <c r="L18" i="7"/>
  <c r="L7" i="7"/>
  <c r="L6" i="7"/>
  <c r="J21" i="7" l="1"/>
  <c r="K21" i="7"/>
  <c r="L2" i="7"/>
  <c r="L3" i="7"/>
  <c r="L4" i="7"/>
  <c r="L5" i="7"/>
  <c r="L10" i="7"/>
  <c r="L11" i="7"/>
  <c r="L12" i="7"/>
  <c r="L13" i="7"/>
  <c r="L14" i="7"/>
  <c r="L19" i="7"/>
  <c r="L20" i="7"/>
  <c r="M20" i="7"/>
  <c r="M19" i="7"/>
  <c r="M18" i="7"/>
  <c r="M7" i="7"/>
  <c r="M6" i="7"/>
  <c r="M2" i="7"/>
  <c r="M3" i="7"/>
  <c r="M4" i="7"/>
  <c r="M5" i="7"/>
  <c r="M10" i="7"/>
  <c r="M11" i="7"/>
  <c r="M12" i="7"/>
  <c r="M13" i="7"/>
  <c r="M14" i="7"/>
  <c r="L21" i="7" l="1"/>
  <c r="M21" i="7"/>
  <c r="N18" i="7"/>
  <c r="N19" i="7"/>
  <c r="N20" i="7"/>
  <c r="N10" i="7"/>
  <c r="N11" i="7"/>
  <c r="N12" i="7"/>
  <c r="N13" i="7"/>
  <c r="N14" i="7"/>
  <c r="O7" i="7"/>
  <c r="N7" i="7"/>
  <c r="O6" i="7"/>
  <c r="N6" i="7"/>
  <c r="N2" i="7"/>
  <c r="N3" i="7"/>
  <c r="N4" i="7"/>
  <c r="N5" i="7"/>
  <c r="O2" i="7"/>
  <c r="O3" i="7"/>
  <c r="O4" i="7"/>
  <c r="O5" i="7"/>
  <c r="O10" i="7"/>
  <c r="O11" i="7"/>
  <c r="O12" i="7"/>
  <c r="O13" i="7"/>
  <c r="O14" i="7"/>
  <c r="O20" i="7"/>
  <c r="O19" i="7"/>
  <c r="O18" i="7"/>
  <c r="N21" i="7" l="1"/>
  <c r="O21" i="7"/>
  <c r="X20" i="7"/>
  <c r="R7" i="7"/>
  <c r="U20" i="7"/>
  <c r="Z20" i="7"/>
  <c r="T20" i="7"/>
  <c r="T14" i="7"/>
  <c r="T13" i="7"/>
  <c r="T12" i="7"/>
  <c r="T11" i="7"/>
  <c r="T10" i="7"/>
  <c r="T7" i="7"/>
  <c r="T6" i="7"/>
  <c r="S7" i="7"/>
  <c r="S6" i="7"/>
  <c r="T2" i="7"/>
  <c r="U2" i="7"/>
  <c r="V2" i="7"/>
  <c r="W2" i="7"/>
  <c r="Y2" i="7"/>
  <c r="Z2" i="7"/>
  <c r="AA2" i="7"/>
  <c r="T3" i="7"/>
  <c r="U3" i="7"/>
  <c r="V3" i="7"/>
  <c r="Y3" i="7"/>
  <c r="Z3" i="7"/>
  <c r="T4" i="7"/>
  <c r="T5" i="7"/>
  <c r="U5" i="7"/>
  <c r="V5" i="7"/>
  <c r="Y5" i="7"/>
  <c r="Z5" i="7"/>
  <c r="Q19" i="7"/>
  <c r="R19" i="7"/>
  <c r="S19" i="7"/>
  <c r="T19" i="7"/>
  <c r="P19" i="7"/>
  <c r="V7" i="7"/>
  <c r="X7" i="7"/>
  <c r="V20" i="7"/>
  <c r="W20" i="7"/>
  <c r="Y20" i="7"/>
  <c r="AA20" i="7"/>
  <c r="Z7" i="7" l="1"/>
  <c r="U4" i="7"/>
  <c r="AA7" i="7"/>
  <c r="Y7" i="7"/>
  <c r="X2" i="7"/>
  <c r="Y4" i="7"/>
  <c r="X5" i="7"/>
  <c r="X4" i="7"/>
  <c r="X3" i="7"/>
  <c r="U7" i="7"/>
  <c r="AA5" i="7"/>
  <c r="W5" i="7"/>
  <c r="AA4" i="7"/>
  <c r="W4" i="7"/>
  <c r="AA3" i="7"/>
  <c r="W3" i="7"/>
  <c r="R6" i="7"/>
  <c r="Z4" i="7"/>
  <c r="V4" i="7"/>
  <c r="W7" i="7"/>
  <c r="V14" i="7" l="1"/>
  <c r="W14" i="7"/>
  <c r="X14" i="7"/>
  <c r="Y14" i="7"/>
  <c r="Z14" i="7"/>
  <c r="AA14" i="7"/>
  <c r="V18" i="7"/>
  <c r="W18" i="7"/>
  <c r="X18" i="7"/>
  <c r="Y18" i="7"/>
  <c r="Z18" i="7"/>
  <c r="AA18" i="7"/>
  <c r="V19" i="7"/>
  <c r="W19" i="7"/>
  <c r="X19" i="7"/>
  <c r="Y19" i="7"/>
  <c r="Z19" i="7"/>
  <c r="AA19" i="7"/>
  <c r="V12" i="7"/>
  <c r="W12" i="7"/>
  <c r="X12" i="7"/>
  <c r="Y12" i="7"/>
  <c r="Z12" i="7"/>
  <c r="AA12" i="7"/>
  <c r="U12" i="7"/>
  <c r="U19" i="7"/>
  <c r="U18" i="7"/>
  <c r="U14" i="7"/>
  <c r="Z21" i="7" l="1"/>
  <c r="V21" i="7"/>
  <c r="AA21" i="7"/>
  <c r="W21" i="7"/>
  <c r="V6" i="7"/>
  <c r="V13" i="7"/>
  <c r="AA11" i="7"/>
  <c r="AA10" i="7"/>
  <c r="U6" i="7"/>
  <c r="U13" i="7"/>
  <c r="X21" i="7"/>
  <c r="Z10" i="7"/>
  <c r="Z11" i="7"/>
  <c r="X11" i="7"/>
  <c r="X10" i="7"/>
  <c r="Y11" i="7"/>
  <c r="Y10" i="7"/>
  <c r="Z6" i="7"/>
  <c r="Z13" i="7"/>
  <c r="V11" i="7"/>
  <c r="V10" i="7"/>
  <c r="Y6" i="7"/>
  <c r="Y13" i="7"/>
  <c r="U11" i="7"/>
  <c r="U10" i="7"/>
  <c r="X6" i="7"/>
  <c r="X13" i="7"/>
  <c r="U21" i="7"/>
  <c r="AA13" i="7"/>
  <c r="AA6" i="7"/>
  <c r="W6" i="7"/>
  <c r="W13" i="7"/>
  <c r="Y21" i="7"/>
  <c r="W11" i="7"/>
  <c r="W10" i="7"/>
  <c r="Q4" i="7" l="1"/>
  <c r="P4" i="7"/>
  <c r="T18" i="7"/>
  <c r="T21" i="7" s="1"/>
  <c r="P18" i="7"/>
  <c r="P20" i="7" l="1"/>
  <c r="P21" i="7" s="1"/>
  <c r="R20" i="7"/>
  <c r="S20" i="7"/>
  <c r="Q20" i="7"/>
  <c r="P14" i="7"/>
  <c r="R14" i="7"/>
  <c r="S14" i="7"/>
  <c r="Q14" i="7"/>
  <c r="P13" i="7"/>
  <c r="R13" i="7"/>
  <c r="S13" i="7"/>
  <c r="Q13" i="7"/>
  <c r="P12" i="7"/>
  <c r="R12" i="7"/>
  <c r="S12" i="7"/>
  <c r="Q12" i="7"/>
  <c r="P11" i="7"/>
  <c r="R11" i="7"/>
  <c r="S11" i="7"/>
  <c r="Q11" i="7"/>
  <c r="P10" i="7"/>
  <c r="Q10" i="7"/>
  <c r="S10" i="7"/>
  <c r="R10" i="7"/>
  <c r="Q6" i="7"/>
  <c r="Q7" i="7"/>
  <c r="P7" i="7"/>
  <c r="P6" i="7"/>
  <c r="P5" i="7"/>
  <c r="Q5" i="7"/>
  <c r="P3" i="7"/>
  <c r="Q3" i="7"/>
  <c r="P2" i="7"/>
  <c r="Q2" i="7"/>
  <c r="R4" i="7" l="1"/>
  <c r="S4" i="7"/>
  <c r="S18" i="7" l="1"/>
  <c r="S21" i="7" s="1"/>
  <c r="R18" i="7"/>
  <c r="R21" i="7" s="1"/>
  <c r="Q18" i="7"/>
  <c r="Q21" i="7" s="1"/>
  <c r="S5" i="7"/>
  <c r="R3" i="7"/>
  <c r="R2" i="7"/>
  <c r="R5" i="7"/>
  <c r="S3" i="7"/>
  <c r="S2" i="7"/>
</calcChain>
</file>

<file path=xl/sharedStrings.xml><?xml version="1.0" encoding="utf-8"?>
<sst xmlns="http://schemas.openxmlformats.org/spreadsheetml/2006/main" count="251" uniqueCount="174">
  <si>
    <t>AKTYWA</t>
  </si>
  <si>
    <t>31.12.2020</t>
  </si>
  <si>
    <t>30.09.2020</t>
  </si>
  <si>
    <t>31.12.2019</t>
  </si>
  <si>
    <t>Aktywa trwałe</t>
  </si>
  <si>
    <t>Wartość firmy</t>
  </si>
  <si>
    <t>Wartości niematerialne</t>
  </si>
  <si>
    <t>Rzeczowe aktywa trwałe</t>
  </si>
  <si>
    <t>Nieruchomości inwestycyjne</t>
  </si>
  <si>
    <t>Aktywa finansowe</t>
  </si>
  <si>
    <t>Inwestycje w jednostkach stowarzyszonych i współkontrolowanych wycenianych metodą praw własności</t>
  </si>
  <si>
    <t>Aktywa z tytułu odroczonego podatku dochodowego</t>
  </si>
  <si>
    <t>Aktywa obrotowe</t>
  </si>
  <si>
    <t>Zapasy</t>
  </si>
  <si>
    <t>Należności krótkoterminowe</t>
  </si>
  <si>
    <t>Należności z tyt. podatku bieżącego</t>
  </si>
  <si>
    <t>Środki pieniężne i ich ekwiwalenty</t>
  </si>
  <si>
    <t>Rozliczenia międzyokresowe</t>
  </si>
  <si>
    <t>Aktywa obrotowe bez aktywów trwałych zakwalifikowanych jako przeznaczone do sprzedaży</t>
  </si>
  <si>
    <t>Aktywa trwałe lub grupy do zbycia zaklasyfikowane jako przeznaczone do sprzedaży lub do wydania właścicielom</t>
  </si>
  <si>
    <t>Aktywa</t>
  </si>
  <si>
    <t>KAPITAŁY WŁASNE I ZOBOWIĄZANIA</t>
  </si>
  <si>
    <t>30.06.2021</t>
  </si>
  <si>
    <t>31.03.2021</t>
  </si>
  <si>
    <t>Razem kapitał własny</t>
  </si>
  <si>
    <t>Kapitał własny przypadający akcjonariuszom jednostki dominującej</t>
  </si>
  <si>
    <t>Kapitał akcyjny</t>
  </si>
  <si>
    <t>Kapitał zapasowy ze sprzedaży akcji powyżej ich wartości nominalnej</t>
  </si>
  <si>
    <t>Kapitały rezerwowe</t>
  </si>
  <si>
    <t>Zyski zatrzymane w tym:</t>
  </si>
  <si>
    <t>Kapitały przypadające udziałowcom niesprawującym kontroli</t>
  </si>
  <si>
    <t>Zobowiązania długoterminowe</t>
  </si>
  <si>
    <t>Rezerwa z tytułu odroczonego podatku dochodowego</t>
  </si>
  <si>
    <t>Rezerwy długoterminowe</t>
  </si>
  <si>
    <t>Zobowiązania długoterminowe z tytułu kredytów i pożyczek</t>
  </si>
  <si>
    <t>Zobowiązania długoterminowe z tytułu leasingu</t>
  </si>
  <si>
    <t>Zobowiązania finansowe</t>
  </si>
  <si>
    <t>Pozostałe zobowiązania długoterminowe</t>
  </si>
  <si>
    <t>Zobowiązania krótkoterminowe</t>
  </si>
  <si>
    <t>Krótkoterminowe pożyczki i kredyty bankowe</t>
  </si>
  <si>
    <t>Zobowiązania z tytułu dostaw i usług oraz pozostałe zobowiązania</t>
  </si>
  <si>
    <t>Zobowiązania z tytułu podatku bieżącego</t>
  </si>
  <si>
    <t>Zobowiązania krótkoterminowe z tytułu leasingu</t>
  </si>
  <si>
    <t>Rezerwy krótkoterminowe</t>
  </si>
  <si>
    <t>Zobowiązania krótkoterminowe bez zobowiązań wchodzących w skład grup przeznaczonych do sprzedaży</t>
  </si>
  <si>
    <t>Zobowiązania wchodzące w skład grup przeznaczonych do sprzedaży</t>
  </si>
  <si>
    <t>Zobowiązania razem</t>
  </si>
  <si>
    <t>Kapitał własny i zobowiązania</t>
  </si>
  <si>
    <t>SPRAWOZDANIE Z CAŁKOWITYCH DOCHODÓW</t>
  </si>
  <si>
    <t>01.01.2022 - 30.06.2022</t>
  </si>
  <si>
    <t>01.01.2022 - 31.03.2022</t>
  </si>
  <si>
    <t>01.01.2021 - 31.12.2021</t>
  </si>
  <si>
    <t>01.01.2021 - 30.09.2021</t>
  </si>
  <si>
    <t>01.01.2021 - 30.06.2021</t>
  </si>
  <si>
    <t>01.01.2021 - 31.03.2021</t>
  </si>
  <si>
    <t>01.01.2020-31.12.2020</t>
  </si>
  <si>
    <t>01.01.2020 - 31.09.2020</t>
  </si>
  <si>
    <t>01.01.2020 - 30.06.2020</t>
  </si>
  <si>
    <t>01.01.2020 - 31.03.2020</t>
  </si>
  <si>
    <t>01.01.20219-31.12.2019</t>
  </si>
  <si>
    <t>01.01.2019 - 31.09.2019</t>
  </si>
  <si>
    <t>01.01.2019 - 30.06.2019</t>
  </si>
  <si>
    <t>01.01.2019-31.03.2019</t>
  </si>
  <si>
    <t>Przychody</t>
  </si>
  <si>
    <t>Amortyzacja</t>
  </si>
  <si>
    <t>Zużycie materiałów i energii</t>
  </si>
  <si>
    <t>Odpis aktualizujący i likwidacja zapasów</t>
  </si>
  <si>
    <t>Usługi obce</t>
  </si>
  <si>
    <t>Podatki i opłaty</t>
  </si>
  <si>
    <t>Koszty świadczeń pracowniczych</t>
  </si>
  <si>
    <t>Pozostałe koszty rodzajowe, w tym:</t>
  </si>
  <si>
    <t>Odpis na należności z tytułu dostaw i usług</t>
  </si>
  <si>
    <t>Wartość sprzedanych materiałów i towarów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</si>
  <si>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</si>
  <si>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</si>
  <si>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</si>
  <si>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</si>
  <si>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</si>
  <si>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Udział w zysku (stracie) jednostki wycenionej metodą praw własności</t>
  </si>
  <si>
    <t>Zysk (Strata) brutto</t>
  </si>
  <si>
    <t>Podatek dochodowy</t>
  </si>
  <si>
    <t>Zysk (strata) z działalności kontynuowanej</t>
  </si>
  <si>
    <t>Zysk (strata) z działalności zaniechanej</t>
  </si>
  <si>
    <t>Zysk (Strata)</t>
  </si>
  <si>
    <t>Inne całkowite dochody, które zostaną przeklasyfikowane do zysku lub straty, przed opodatkowaniem</t>
  </si>
  <si>
    <t>Różnice kursowe z przeliczenia jednostek gospodarczych</t>
  </si>
  <si>
    <t>Inne całkowite dochody, przed opodatkowaniem</t>
  </si>
  <si>
    <t>Podatek dochodowy związany ze składnikami innych całkowitych dochodów, które zostaną przeklasyfikowane do zysku lub straty</t>
  </si>
  <si>
    <t>Inne całkowite dochody</t>
  </si>
  <si>
    <t>Całkowite dochody ogółem</t>
  </si>
  <si>
    <t>- przypadający na akcjonariuszy podmiotu dominującego</t>
  </si>
  <si>
    <t>- przypadający na udziałowców niesprawujących kontroli</t>
  </si>
  <si>
    <t>Zysk (Strata) na jedną akcję zwykłą</t>
  </si>
  <si>
    <t>- przypadający na jedną akcję z działalności kontynuowanej</t>
  </si>
  <si>
    <t>- przypadający na jedną akcję z działalności zaniechanej</t>
  </si>
  <si>
    <t>- przypadający na jedną akcję</t>
  </si>
  <si>
    <t>Rozwodniony zysk (strata) na jedną akcję zwykłą</t>
  </si>
  <si>
    <t>SPRAWOZDANIE Z PRZEPŁYWÓW PIENIĘŻNYCH</t>
  </si>
  <si>
    <t>01.01.2020 - 30.09.2020</t>
  </si>
  <si>
    <t>01.01.2019 - 30.09.2019</t>
  </si>
  <si>
    <t>01.01.2019-31.03.20219</t>
  </si>
  <si>
    <t>Przepływy środków pieniężnych z działalności operacyjnej</t>
  </si>
  <si>
    <t>Zysk (Strata) przed opodatkowaniem</t>
  </si>
  <si>
    <t>Korekty</t>
  </si>
  <si>
    <t>Zyski i (straty) z tytułu różnic kursowych</t>
  </si>
  <si>
    <t>Przychody z tytułu odsetek</t>
  </si>
  <si>
    <t>Koszty z tytułu odsetek</t>
  </si>
  <si>
    <t>(Zysk) Strata z tytułu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</si>
  <si>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</si>
  <si>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</si>
  <si>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</si>
  <si>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</si>
  <si>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Zmiana stanu rozliczeń międzyokresowych</t>
  </si>
  <si>
    <t>Inne korekty</t>
  </si>
  <si>
    <t>Przepływy pieniężne z działalności</t>
  </si>
  <si>
    <t>Podatek dochodowy (zapłacony)/ zwrócony</t>
  </si>
  <si>
    <t>Przepływy pieniężne netto z działalności operacyjnej</t>
  </si>
  <si>
    <t>Przepływy środków pieniężnych z działalności inwestycyjnej</t>
  </si>
  <si>
    <t>Zbycie wartości niematerialnych oraz rzeczowych aktywów trwałych</t>
  </si>
  <si>
    <t>Zbycie inwestycji w nieruchomości</t>
  </si>
  <si>
    <t>Zbycie aktywów finansowych</t>
  </si>
  <si>
    <t>Otrzymane odsetki</t>
  </si>
  <si>
    <t>Nabycie wartości niematerialnych</t>
  </si>
  <si>
    <t>Nabycie rzeczowych aktywów trwałych</t>
  </si>
  <si>
    <t>Zakup nieruchomości inwestycyjnych</t>
  </si>
  <si>
    <t>Inne wpływy (wydatki) inwestycyjne</t>
  </si>
  <si>
    <t>Przepływy pieniężne netto z działalności inwestycyjnej</t>
  </si>
  <si>
    <t>Przepływy środków pieniężnych z działalności finansowej</t>
  </si>
  <si>
    <t>Kredyty i pożyczki</t>
  </si>
  <si>
    <t>Inne wpływy (wypływy) finansowe</t>
  </si>
  <si>
    <t>Dywidendy</t>
  </si>
  <si>
    <t>Spłata kredytów i pożyczek</t>
  </si>
  <si>
    <t>Płatności zobowiązań z tytułu leasingu</t>
  </si>
  <si>
    <t>Odsetki</t>
  </si>
  <si>
    <t>Przepływy pieniężne netto z działalności finansowej</t>
  </si>
  <si>
    <t>Przepływy pieniężne przed skutkami zmian kursów wymiany</t>
  </si>
  <si>
    <t>Skutki zmian kursów wymiany, które dotyczą środków pieniężnych</t>
  </si>
  <si>
    <t>Przepływy pieniężne razem</t>
  </si>
  <si>
    <t>Środki pieniężne na początek okresu</t>
  </si>
  <si>
    <t>Środki pieniężne na koniec okresu</t>
  </si>
  <si>
    <t>o ograniczonej możliwości dysponowania</t>
  </si>
  <si>
    <t>Wskaźniki rentowności</t>
  </si>
  <si>
    <t>01.01.2021-31.12.2021</t>
  </si>
  <si>
    <t>01.01.2019-31.12.2019</t>
  </si>
  <si>
    <t>Marża EBIT w % (EBIT/Przychody ze sprzedaży) x 100%</t>
  </si>
  <si>
    <t>Marża EBITDA w % (EBITDA/Przychody ze sprzedaży) x 100%</t>
  </si>
  <si>
    <t>Marża netto na sprzedaży w % (Zysk netto ze sprzedaży/Przychody ze sprzedaży) x 100%</t>
  </si>
  <si>
    <t>Marża zysku (straty) netto w % (Zysk netto/Przychody ze sprzedaży) x 100%</t>
  </si>
  <si>
    <t>Wskaźnik zwrotu z aktywów (ROA)* (Zysk netto/Aktywa) x 100%</t>
  </si>
  <si>
    <t>Wskaźnik zwrotu z kapitału (ROE)* (Zysk netto/Kapitał własny) x 100%</t>
  </si>
  <si>
    <t>Wskaźniki płynności zadłużenia</t>
  </si>
  <si>
    <t>Wskaźnik płynności bieżącej (Aktywa obrotowe/Zobowiązania krótkoterminowe)</t>
  </si>
  <si>
    <t xml:space="preserve">Wskaźnik płynności przyspieszonej (Aktywa obrotowe - zapasy - rozliczenia międzyokresowe czynne)/Zobowiązania krótkoterminowe </t>
  </si>
  <si>
    <t>Wskaźnik płynności gotówkowej (Środki pieniężne i ich ekwiwalenty/Zobowiązania krótkoterminowe)</t>
  </si>
  <si>
    <t>Wskaźnik zadłużenia ogólnego (Zobowiązania ogółem/Aktywa ogółem) x 100%</t>
  </si>
  <si>
    <r>
      <t>Wskażnik pokrycia majątku trwałego kapitałem własnym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(Kapitał własny/Aktywa trwałe)</t>
    </r>
  </si>
  <si>
    <t>Wskaźniki rotacji majątku</t>
  </si>
  <si>
    <t>Ilość dni w okresie</t>
  </si>
  <si>
    <t>Cykl zapasów (Stan zapasów x ilość dni w okresie/Koszty operacyjne) w dniach</t>
  </si>
  <si>
    <t>Cykl należności (Należności krótkoterminowe x ilość dni w okresie/Przychody ze sprzedaży) w dniach</t>
  </si>
  <si>
    <t xml:space="preserve">Cykl zobowiązań bieżących (Zobowiązania krótkoterminowe 
x ilość dni w okresie/Przychody ze sprzedaży) w dniach </t>
  </si>
  <si>
    <t>Cykl środków pieniężnych (Cykl zapasów + Cykl należności - Cykl zobowiązań) w dniach</t>
  </si>
  <si>
    <t>01.01.2022 - 30.09.2022</t>
  </si>
  <si>
    <t>01.01.2022 - 31.12.2022</t>
  </si>
  <si>
    <t>Grupa Kapitałowa TIM</t>
  </si>
  <si>
    <t xml:space="preserve"> Udziały/akcje własne</t>
  </si>
  <si>
    <t>Należności z tytułu dostaw i usług oraz inne należności długoterminowe</t>
  </si>
  <si>
    <t>Inne krótkoterminowe zobowiązania finansowe</t>
  </si>
  <si>
    <t>Nabycie udziałów (akcji) własnych</t>
  </si>
  <si>
    <t>01.01.2023 - 31.03.2023</t>
  </si>
  <si>
    <t>01.01.2023 - 30.06.2023</t>
  </si>
  <si>
    <t>01.01.2023 - 30.09.2023</t>
  </si>
  <si>
    <t>01.01.2023 - 31.12.2023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</si>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</sst>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 \(#,##0\);&quot;-   &quot;"/>
    <numFmt numFmtId="165" formatCode="#,##0.00;\ \(#,##0.00\);&quot;-   &quot;"/>
    <numFmt numFmtId="166" formatCode="_(* #,##0_);_(* \(#,##0\);_(* &quot;0&quot;?_);_(@_)"/>
    <numFmt numFmtId="167" formatCode="_(* #,##0_);_(* \(#,##0\);_(* &quot;-&quot;?_);_(@_)"/>
    <numFmt numFmtId="168" formatCode="0.0%"/>
    <numFmt numFmtId="169" formatCode="#,##0.0"/>
    <numFmt numFmtId="170" formatCode="#,##0.0;\ \(#,##0.0\);&quot;-   &quot;"/>
    <numFmt numFmtId="171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i/>
      <sz val="9"/>
      <color theme="0" tint="-0.14999847407452621"/>
      <name val="Arial"/>
      <family val="2"/>
      <charset val="238"/>
    </font>
    <font>
      <sz val="9"/>
      <color theme="0" tint="-0.14999847407452621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name val="Calibri"/>
      <family val="2"/>
      <scheme val="minor"/>
    </font>
    <font>
      <sz val="5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DD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rgb="FFFFDD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7" tint="0.39997558519241921"/>
      </bottom>
      <diagonal/>
    </border>
    <border>
      <left/>
      <right/>
      <top style="medium">
        <color rgb="FFFFDD0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 style="medium">
        <color rgb="FFFFDD0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rgb="FFFFDD00"/>
      </bottom>
      <diagonal/>
    </border>
    <border>
      <left/>
      <right/>
      <top style="medium">
        <color rgb="FFFFDD00"/>
      </top>
      <bottom style="medium">
        <color rgb="FFFFDD0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</borders>
  <cellStyleXfs count="13">
    <xf numFmtId="0" fontId="0" fillId="0" borderId="0"/>
    <xf numFmtId="0" fontId="3" fillId="0" borderId="0"/>
    <xf numFmtId="0" fontId="8" fillId="0" borderId="0"/>
    <xf numFmtId="166" fontId="9" fillId="5" borderId="3">
      <alignment horizontal="right" vertical="center"/>
    </xf>
    <xf numFmtId="167" fontId="10" fillId="4" borderId="13">
      <alignment horizontal="right" vertical="center"/>
    </xf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2" borderId="1" xfId="1" applyNumberFormat="1" applyFont="1" applyFill="1" applyBorder="1"/>
    <xf numFmtId="164" fontId="4" fillId="0" borderId="0" xfId="1" applyNumberFormat="1" applyFont="1"/>
    <xf numFmtId="164" fontId="4" fillId="0" borderId="4" xfId="1" applyNumberFormat="1" applyFont="1" applyBorder="1"/>
    <xf numFmtId="0" fontId="4" fillId="0" borderId="4" xfId="1" applyFont="1" applyBorder="1"/>
    <xf numFmtId="164" fontId="4" fillId="0" borderId="6" xfId="1" applyNumberFormat="1" applyFont="1" applyBorder="1"/>
    <xf numFmtId="164" fontId="6" fillId="0" borderId="0" xfId="1" applyNumberFormat="1" applyFont="1" applyAlignment="1">
      <alignment horizontal="right"/>
    </xf>
    <xf numFmtId="164" fontId="6" fillId="0" borderId="8" xfId="1" applyNumberFormat="1" applyFont="1" applyBorder="1" applyAlignment="1">
      <alignment horizontal="right"/>
    </xf>
    <xf numFmtId="14" fontId="7" fillId="2" borderId="2" xfId="1" applyNumberFormat="1" applyFont="1" applyFill="1" applyBorder="1" applyAlignment="1">
      <alignment horizontal="right"/>
    </xf>
    <xf numFmtId="0" fontId="3" fillId="0" borderId="0" xfId="1"/>
    <xf numFmtId="4" fontId="4" fillId="0" borderId="0" xfId="1" applyNumberFormat="1" applyFont="1"/>
    <xf numFmtId="164" fontId="6" fillId="2" borderId="0" xfId="1" applyNumberFormat="1" applyFont="1" applyFill="1"/>
    <xf numFmtId="164" fontId="6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165" fontId="4" fillId="0" borderId="0" xfId="1" applyNumberFormat="1" applyFont="1"/>
    <xf numFmtId="0" fontId="4" fillId="0" borderId="0" xfId="1" quotePrefix="1" applyFont="1"/>
    <xf numFmtId="164" fontId="6" fillId="2" borderId="9" xfId="1" applyNumberFormat="1" applyFont="1" applyFill="1" applyBorder="1"/>
    <xf numFmtId="164" fontId="6" fillId="2" borderId="9" xfId="1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7" fillId="2" borderId="0" xfId="1" applyFont="1" applyFill="1" applyAlignment="1">
      <alignment horizontal="center" wrapText="1"/>
    </xf>
    <xf numFmtId="164" fontId="6" fillId="0" borderId="4" xfId="1" applyNumberFormat="1" applyFont="1" applyBorder="1"/>
    <xf numFmtId="0" fontId="6" fillId="0" borderId="4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4" fillId="0" borderId="3" xfId="1" applyNumberFormat="1" applyFont="1" applyBorder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14" fontId="7" fillId="2" borderId="9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left"/>
    </xf>
    <xf numFmtId="164" fontId="4" fillId="3" borderId="4" xfId="0" applyNumberFormat="1" applyFont="1" applyFill="1" applyBorder="1" applyAlignment="1">
      <alignment wrapText="1"/>
    </xf>
    <xf numFmtId="164" fontId="6" fillId="3" borderId="4" xfId="0" applyNumberFormat="1" applyFont="1" applyFill="1" applyBorder="1" applyAlignment="1">
      <alignment wrapText="1"/>
    </xf>
    <xf numFmtId="164" fontId="6" fillId="0" borderId="0" xfId="1" applyNumberFormat="1" applyFont="1"/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4" fillId="3" borderId="4" xfId="0" applyNumberFormat="1" applyFont="1" applyFill="1" applyBorder="1" applyAlignment="1">
      <alignment vertical="center"/>
    </xf>
    <xf numFmtId="164" fontId="6" fillId="3" borderId="4" xfId="0" applyNumberFormat="1" applyFont="1" applyFill="1" applyBorder="1"/>
    <xf numFmtId="164" fontId="6" fillId="3" borderId="5" xfId="0" applyNumberFormat="1" applyFont="1" applyFill="1" applyBorder="1"/>
    <xf numFmtId="165" fontId="4" fillId="0" borderId="6" xfId="1" applyNumberFormat="1" applyFont="1" applyBorder="1"/>
    <xf numFmtId="165" fontId="6" fillId="0" borderId="3" xfId="1" applyNumberFormat="1" applyFont="1" applyBorder="1" applyAlignment="1">
      <alignment horizontal="right"/>
    </xf>
    <xf numFmtId="164" fontId="13" fillId="0" borderId="4" xfId="1" applyNumberFormat="1" applyFont="1" applyBorder="1"/>
    <xf numFmtId="164" fontId="7" fillId="0" borderId="3" xfId="1" applyNumberFormat="1" applyFont="1" applyBorder="1" applyAlignment="1">
      <alignment horizontal="right"/>
    </xf>
    <xf numFmtId="164" fontId="13" fillId="0" borderId="0" xfId="1" applyNumberFormat="1" applyFont="1"/>
    <xf numFmtId="164" fontId="7" fillId="0" borderId="0" xfId="1" applyNumberFormat="1" applyFont="1"/>
    <xf numFmtId="164" fontId="4" fillId="4" borderId="4" xfId="0" applyNumberFormat="1" applyFont="1" applyFill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right" vertical="center"/>
    </xf>
    <xf numFmtId="164" fontId="6" fillId="4" borderId="4" xfId="0" applyNumberFormat="1" applyFont="1" applyFill="1" applyBorder="1"/>
    <xf numFmtId="164" fontId="6" fillId="0" borderId="4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6" fillId="0" borderId="0" xfId="0" applyNumberFormat="1" applyFont="1" applyAlignment="1">
      <alignment horizontal="right"/>
    </xf>
    <xf numFmtId="0" fontId="7" fillId="2" borderId="2" xfId="8" applyFont="1" applyFill="1" applyBorder="1" applyAlignment="1">
      <alignment horizontal="center" vertical="center" wrapText="1"/>
    </xf>
    <xf numFmtId="0" fontId="4" fillId="6" borderId="0" xfId="0" applyFont="1" applyFill="1"/>
    <xf numFmtId="168" fontId="4" fillId="6" borderId="0" xfId="0" applyNumberFormat="1" applyFont="1" applyFill="1"/>
    <xf numFmtId="14" fontId="7" fillId="2" borderId="2" xfId="8" applyNumberFormat="1" applyFont="1" applyFill="1" applyBorder="1" applyAlignment="1">
      <alignment horizontal="right"/>
    </xf>
    <xf numFmtId="165" fontId="4" fillId="6" borderId="0" xfId="0" applyNumberFormat="1" applyFont="1" applyFill="1"/>
    <xf numFmtId="3" fontId="4" fillId="6" borderId="0" xfId="9" applyNumberFormat="1" applyFont="1" applyFill="1" applyAlignment="1">
      <alignment horizontal="left" vertical="center" wrapText="1"/>
    </xf>
    <xf numFmtId="0" fontId="16" fillId="6" borderId="0" xfId="8" applyFont="1" applyFill="1" applyAlignment="1">
      <alignment horizontal="center" vertical="center"/>
    </xf>
    <xf numFmtId="0" fontId="17" fillId="6" borderId="0" xfId="8" applyFont="1" applyFill="1" applyAlignment="1">
      <alignment horizontal="right" vertical="center"/>
    </xf>
    <xf numFmtId="0" fontId="18" fillId="6" borderId="0" xfId="8" applyFont="1" applyFill="1" applyAlignment="1">
      <alignment horizontal="center" vertical="center" wrapText="1"/>
    </xf>
    <xf numFmtId="0" fontId="19" fillId="6" borderId="0" xfId="0" applyFont="1" applyFill="1"/>
    <xf numFmtId="4" fontId="4" fillId="6" borderId="0" xfId="0" applyNumberFormat="1" applyFont="1" applyFill="1"/>
    <xf numFmtId="4" fontId="20" fillId="6" borderId="0" xfId="0" applyNumberFormat="1" applyFont="1" applyFill="1"/>
    <xf numFmtId="0" fontId="7" fillId="2" borderId="2" xfId="10" applyFont="1" applyFill="1" applyBorder="1" applyAlignment="1">
      <alignment horizontal="center" vertical="center" wrapText="1"/>
    </xf>
    <xf numFmtId="14" fontId="7" fillId="2" borderId="2" xfId="10" applyNumberFormat="1" applyFont="1" applyFill="1" applyBorder="1" applyAlignment="1">
      <alignment horizontal="right"/>
    </xf>
    <xf numFmtId="169" fontId="4" fillId="0" borderId="0" xfId="0" applyNumberFormat="1" applyFont="1"/>
    <xf numFmtId="0" fontId="4" fillId="0" borderId="0" xfId="0" applyFont="1"/>
    <xf numFmtId="168" fontId="4" fillId="0" borderId="0" xfId="0" applyNumberFormat="1" applyFont="1"/>
    <xf numFmtId="0" fontId="7" fillId="2" borderId="2" xfId="5" applyFont="1" applyFill="1" applyBorder="1" applyAlignment="1">
      <alignment horizontal="center" vertical="center" wrapText="1"/>
    </xf>
    <xf numFmtId="14" fontId="7" fillId="2" borderId="2" xfId="5" applyNumberFormat="1" applyFont="1" applyFill="1" applyBorder="1" applyAlignment="1">
      <alignment horizontal="right"/>
    </xf>
    <xf numFmtId="0" fontId="18" fillId="6" borderId="0" xfId="5" applyFont="1" applyFill="1" applyAlignment="1">
      <alignment horizontal="center" vertical="center" wrapText="1"/>
    </xf>
    <xf numFmtId="168" fontId="4" fillId="0" borderId="0" xfId="1" applyNumberFormat="1" applyFont="1"/>
    <xf numFmtId="168" fontId="6" fillId="0" borderId="3" xfId="1" applyNumberFormat="1" applyFont="1" applyBorder="1" applyAlignment="1">
      <alignment horizontal="right"/>
    </xf>
    <xf numFmtId="0" fontId="0" fillId="6" borderId="0" xfId="0" applyFill="1"/>
    <xf numFmtId="0" fontId="22" fillId="6" borderId="0" xfId="0" applyFont="1" applyFill="1"/>
    <xf numFmtId="171" fontId="6" fillId="0" borderId="3" xfId="11" applyNumberFormat="1" applyFont="1" applyBorder="1" applyAlignment="1">
      <alignment horizontal="right"/>
    </xf>
    <xf numFmtId="170" fontId="4" fillId="0" borderId="0" xfId="1" applyNumberFormat="1" applyFont="1"/>
    <xf numFmtId="169" fontId="4" fillId="0" borderId="0" xfId="1" applyNumberFormat="1" applyFont="1"/>
    <xf numFmtId="0" fontId="6" fillId="0" borderId="0" xfId="1" applyFont="1"/>
    <xf numFmtId="0" fontId="24" fillId="0" borderId="0" xfId="1" applyFont="1"/>
    <xf numFmtId="9" fontId="24" fillId="0" borderId="0" xfId="1" applyNumberFormat="1" applyFont="1"/>
    <xf numFmtId="4" fontId="24" fillId="0" borderId="0" xfId="1" applyNumberFormat="1" applyFont="1"/>
    <xf numFmtId="169" fontId="24" fillId="0" borderId="0" xfId="1" applyNumberFormat="1" applyFont="1"/>
    <xf numFmtId="4" fontId="4" fillId="0" borderId="0" xfId="12" applyNumberFormat="1" applyFont="1"/>
    <xf numFmtId="164" fontId="25" fillId="0" borderId="0" xfId="1" applyNumberFormat="1" applyFont="1"/>
    <xf numFmtId="164" fontId="25" fillId="7" borderId="0" xfId="1" applyNumberFormat="1" applyFont="1" applyFill="1"/>
    <xf numFmtId="164" fontId="25" fillId="8" borderId="0" xfId="1" applyNumberFormat="1" applyFont="1" applyFill="1"/>
    <xf numFmtId="164" fontId="24" fillId="0" borderId="0" xfId="1" applyNumberFormat="1" applyFont="1"/>
    <xf numFmtId="9" fontId="4" fillId="0" borderId="0" xfId="1" applyNumberFormat="1" applyFont="1"/>
    <xf numFmtId="164" fontId="7" fillId="2" borderId="9" xfId="1" applyNumberFormat="1" applyFont="1" applyFill="1" applyBorder="1" applyAlignment="1">
      <alignment horizontal="right"/>
    </xf>
    <xf numFmtId="168" fontId="7" fillId="0" borderId="3" xfId="1" applyNumberFormat="1" applyFont="1" applyBorder="1" applyAlignment="1">
      <alignment horizontal="right"/>
    </xf>
    <xf numFmtId="165" fontId="13" fillId="0" borderId="6" xfId="1" applyNumberFormat="1" applyFont="1" applyBorder="1"/>
    <xf numFmtId="165" fontId="13" fillId="0" borderId="0" xfId="1" applyNumberFormat="1" applyFont="1"/>
    <xf numFmtId="165" fontId="7" fillId="0" borderId="3" xfId="1" applyNumberFormat="1" applyFont="1" applyBorder="1" applyAlignment="1">
      <alignment horizontal="right"/>
    </xf>
    <xf numFmtId="0" fontId="13" fillId="0" borderId="0" xfId="1" applyFont="1"/>
    <xf numFmtId="169" fontId="13" fillId="0" borderId="0" xfId="1" applyNumberFormat="1" applyFont="1"/>
    <xf numFmtId="0" fontId="26" fillId="0" borderId="0" xfId="1" applyFont="1"/>
    <xf numFmtId="169" fontId="26" fillId="0" borderId="0" xfId="1" applyNumberFormat="1" applyFont="1"/>
    <xf numFmtId="9" fontId="26" fillId="0" borderId="0" xfId="1" applyNumberFormat="1" applyFont="1"/>
    <xf numFmtId="0" fontId="6" fillId="0" borderId="14" xfId="1" applyFont="1" applyBorder="1" applyAlignment="1">
      <alignment wrapText="1"/>
    </xf>
    <xf numFmtId="0" fontId="6" fillId="2" borderId="1" xfId="1" applyFont="1" applyFill="1" applyBorder="1"/>
    <xf numFmtId="0" fontId="4" fillId="0" borderId="4" xfId="1" applyFont="1" applyBorder="1"/>
    <xf numFmtId="0" fontId="6" fillId="0" borderId="4" xfId="1" applyFont="1" applyBorder="1" applyAlignment="1">
      <alignment wrapText="1"/>
    </xf>
    <xf numFmtId="0" fontId="6" fillId="0" borderId="8" xfId="1" applyFont="1" applyBorder="1" applyAlignment="1">
      <alignment horizontal="left"/>
    </xf>
    <xf numFmtId="0" fontId="4" fillId="0" borderId="4" xfId="1" applyFont="1" applyBorder="1" applyAlignment="1">
      <alignment wrapText="1"/>
    </xf>
    <xf numFmtId="0" fontId="7" fillId="2" borderId="2" xfId="1" applyFont="1" applyFill="1" applyBorder="1" applyAlignment="1">
      <alignment horizontal="center"/>
    </xf>
    <xf numFmtId="0" fontId="6" fillId="2" borderId="0" xfId="1" applyFont="1" applyFill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164" fontId="6" fillId="0" borderId="10" xfId="1" applyNumberFormat="1" applyFont="1" applyBorder="1"/>
    <xf numFmtId="0" fontId="7" fillId="2" borderId="9" xfId="1" applyFont="1" applyFill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4" fillId="0" borderId="0" xfId="1" quotePrefix="1" applyFont="1"/>
    <xf numFmtId="0" fontId="4" fillId="0" borderId="6" xfId="1" quotePrefix="1" applyFont="1" applyBorder="1"/>
    <xf numFmtId="0" fontId="4" fillId="0" borderId="6" xfId="1" applyFont="1" applyBorder="1"/>
    <xf numFmtId="0" fontId="6" fillId="0" borderId="3" xfId="1" applyFont="1" applyBorder="1" applyAlignment="1">
      <alignment horizontal="left" wrapText="1"/>
    </xf>
    <xf numFmtId="0" fontId="6" fillId="2" borderId="9" xfId="1" applyFont="1" applyFill="1" applyBorder="1" applyAlignment="1">
      <alignment horizontal="left"/>
    </xf>
    <xf numFmtId="0" fontId="6" fillId="0" borderId="3" xfId="1" applyFont="1" applyBorder="1" applyAlignment="1">
      <alignment horizontal="left"/>
    </xf>
    <xf numFmtId="0" fontId="4" fillId="0" borderId="0" xfId="1" applyFont="1" applyAlignment="1">
      <alignment wrapText="1"/>
    </xf>
    <xf numFmtId="0" fontId="6" fillId="0" borderId="1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6" xfId="1" applyFont="1" applyBorder="1" applyAlignment="1">
      <alignment wrapText="1"/>
    </xf>
    <xf numFmtId="0" fontId="7" fillId="2" borderId="0" xfId="1" applyFont="1" applyFill="1" applyAlignment="1">
      <alignment horizontal="center" vertical="center"/>
    </xf>
    <xf numFmtId="0" fontId="4" fillId="0" borderId="12" xfId="1" applyFont="1" applyBorder="1" applyAlignment="1">
      <alignment horizontal="left"/>
    </xf>
    <xf numFmtId="0" fontId="4" fillId="0" borderId="7" xfId="1" applyFont="1" applyBorder="1"/>
    <xf numFmtId="0" fontId="6" fillId="0" borderId="11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4" fillId="0" borderId="0" xfId="1" applyFont="1"/>
    <xf numFmtId="0" fontId="4" fillId="0" borderId="12" xfId="1" applyFont="1" applyBorder="1"/>
    <xf numFmtId="0" fontId="6" fillId="0" borderId="3" xfId="1" applyFont="1" applyBorder="1"/>
    <xf numFmtId="0" fontId="6" fillId="0" borderId="0" xfId="1" applyFont="1" applyAlignment="1">
      <alignment horizontal="left"/>
    </xf>
    <xf numFmtId="0" fontId="6" fillId="0" borderId="4" xfId="1" applyFont="1" applyBorder="1"/>
    <xf numFmtId="3" fontId="4" fillId="0" borderId="0" xfId="9" applyNumberFormat="1" applyFont="1" applyAlignment="1">
      <alignment horizontal="left" vertical="center" wrapText="1"/>
    </xf>
    <xf numFmtId="3" fontId="4" fillId="6" borderId="0" xfId="9" applyNumberFormat="1" applyFont="1" applyFill="1" applyAlignment="1">
      <alignment horizontal="left" vertical="center" wrapText="1"/>
    </xf>
    <xf numFmtId="0" fontId="7" fillId="2" borderId="0" xfId="8" applyFont="1" applyFill="1" applyAlignment="1">
      <alignment horizontal="center" vertical="center"/>
    </xf>
    <xf numFmtId="3" fontId="4" fillId="6" borderId="0" xfId="9" applyNumberFormat="1" applyFont="1" applyFill="1" applyAlignment="1">
      <alignment horizontal="left" vertical="center"/>
    </xf>
  </cellXfs>
  <cellStyles count="13">
    <cellStyle name="1TIM podkr" xfId="3" xr:uid="{B0EE4BAB-AA1E-4BB4-AE57-08E4E9209276}"/>
    <cellStyle name="1TIM szary" xfId="4" xr:uid="{14CF4B69-F1DF-4F1D-9229-278E40739C7C}"/>
    <cellStyle name="Dziesiętny" xfId="11" builtinId="3"/>
    <cellStyle name="Norm. 2" xfId="6" xr:uid="{CE290E96-3632-4D47-B96C-29B3A59BD938}"/>
    <cellStyle name="Norm. 2 2" xfId="9" xr:uid="{48858C63-0F96-4C25-A4E0-3703DC177FBC}"/>
    <cellStyle name="Normalny" xfId="0" builtinId="0"/>
    <cellStyle name="Normalny 2" xfId="1" xr:uid="{A81373F9-3BAE-41C4-8D26-B78688F15544}"/>
    <cellStyle name="Normalny 2 2" xfId="2" xr:uid="{97BF90FA-0376-4EA2-87D8-137F6904C9DF}"/>
    <cellStyle name="Normalny 2 3" xfId="5" xr:uid="{20585B32-571C-47E5-A91F-2D8ED016A10E}"/>
    <cellStyle name="Normalny 2 3 2" xfId="8" xr:uid="{1A51297F-3347-416D-87DA-233286CE8E6A}"/>
    <cellStyle name="Normalny 2 4" xfId="10" xr:uid="{C5CCA2E2-B564-49F0-9E69-CECB65794806}"/>
    <cellStyle name="Procentowy" xfId="12" builtinId="5"/>
    <cellStyle name="Procentowy 2" xfId="7" xr:uid="{595C674D-27C6-4160-B92D-59F561753B5C}"/>
  </cellStyles>
  <dxfs count="4"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495F-E330-4E6E-A6B2-814B0D8C23D4}">
  <sheetPr>
    <tabColor rgb="FFFFDD00"/>
  </sheetPr>
  <dimension ref="E8"/>
  <sheetViews>
    <sheetView tabSelected="1" workbookViewId="0">
      <selection activeCell="E13" sqref="E13"/>
    </sheetView>
  </sheetViews>
  <sheetFormatPr defaultRowHeight="14.5" x14ac:dyDescent="0.35"/>
  <cols>
    <col min="1" max="16384" width="8.7265625" style="76"/>
  </cols>
  <sheetData>
    <row r="8" spans="5:5" ht="64" x14ac:dyDescent="1.4">
      <c r="E8" s="77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3E2A-F98A-462A-93BE-C1EBD9E1C690}">
  <dimension ref="B1:AB948"/>
  <sheetViews>
    <sheetView showGridLines="0" topLeftCell="B1" zoomScaleNormal="100" workbookViewId="0">
      <pane xSplit="5" ySplit="1" topLeftCell="G9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20" sqref="G20"/>
    </sheetView>
  </sheetViews>
  <sheetFormatPr defaultColWidth="8.7265625" defaultRowHeight="11.5" x14ac:dyDescent="0.25"/>
  <cols>
    <col min="1" max="1" width="8.7265625" style="1"/>
    <col min="2" max="2" width="1.54296875" style="1" customWidth="1"/>
    <col min="3" max="3" width="1.453125" style="1" customWidth="1"/>
    <col min="4" max="4" width="1.54296875" style="1" customWidth="1"/>
    <col min="5" max="5" width="1.81640625" style="1" customWidth="1"/>
    <col min="6" max="6" width="39.1796875" style="1" customWidth="1"/>
    <col min="7" max="28" width="12.7265625" style="1" customWidth="1"/>
    <col min="29" max="16384" width="8.7265625" style="1"/>
  </cols>
  <sheetData>
    <row r="1" spans="2:28" ht="14.25" customHeight="1" thickBot="1" x14ac:dyDescent="0.3">
      <c r="B1" s="108" t="s">
        <v>0</v>
      </c>
      <c r="C1" s="108"/>
      <c r="D1" s="108"/>
      <c r="E1" s="108"/>
      <c r="F1" s="108"/>
      <c r="G1" s="11">
        <v>45382</v>
      </c>
      <c r="H1" s="11">
        <v>45291</v>
      </c>
      <c r="I1" s="11">
        <v>45199</v>
      </c>
      <c r="J1" s="11">
        <v>45107</v>
      </c>
      <c r="K1" s="11">
        <v>45016</v>
      </c>
      <c r="L1" s="11">
        <v>44926</v>
      </c>
      <c r="M1" s="11">
        <v>44834</v>
      </c>
      <c r="N1" s="11">
        <v>44742</v>
      </c>
      <c r="O1" s="11">
        <v>44651</v>
      </c>
      <c r="P1" s="11">
        <v>44561</v>
      </c>
      <c r="Q1" s="11">
        <v>44469</v>
      </c>
      <c r="R1" s="11">
        <v>44377</v>
      </c>
      <c r="S1" s="11">
        <v>44286</v>
      </c>
      <c r="T1" s="11" t="s">
        <v>1</v>
      </c>
      <c r="U1" s="11" t="s">
        <v>2</v>
      </c>
      <c r="V1" s="11">
        <v>44012</v>
      </c>
      <c r="W1" s="11">
        <v>43921</v>
      </c>
      <c r="X1" s="11" t="s">
        <v>3</v>
      </c>
      <c r="Y1" s="11">
        <v>43738</v>
      </c>
      <c r="Z1" s="11">
        <v>43646</v>
      </c>
      <c r="AA1" s="11">
        <v>43555</v>
      </c>
      <c r="AB1" s="11">
        <v>43465</v>
      </c>
    </row>
    <row r="2" spans="2:28" ht="15" customHeight="1" thickTop="1" thickBot="1" x14ac:dyDescent="0.3">
      <c r="B2" s="106" t="s">
        <v>4</v>
      </c>
      <c r="C2" s="106"/>
      <c r="D2" s="106"/>
      <c r="E2" s="106"/>
      <c r="F2" s="106"/>
      <c r="G2" s="39">
        <v>320828</v>
      </c>
      <c r="H2" s="10">
        <v>306970</v>
      </c>
      <c r="I2" s="10">
        <v>287111</v>
      </c>
      <c r="J2" s="10">
        <v>256458</v>
      </c>
      <c r="K2" s="10">
        <v>227651</v>
      </c>
      <c r="L2" s="10">
        <v>216740</v>
      </c>
      <c r="M2" s="10">
        <v>197588</v>
      </c>
      <c r="N2" s="10">
        <v>184032</v>
      </c>
      <c r="O2" s="10">
        <v>155904</v>
      </c>
      <c r="P2" s="10">
        <v>153955</v>
      </c>
      <c r="Q2" s="10">
        <v>160562</v>
      </c>
      <c r="R2" s="10">
        <v>166591</v>
      </c>
      <c r="S2" s="10">
        <v>166844</v>
      </c>
      <c r="T2" s="10">
        <v>171237</v>
      </c>
      <c r="U2" s="10">
        <v>185721</v>
      </c>
      <c r="V2" s="10">
        <v>185396</v>
      </c>
      <c r="W2" s="10">
        <v>186530</v>
      </c>
      <c r="X2" s="10">
        <v>185086</v>
      </c>
      <c r="Y2" s="10">
        <v>191297</v>
      </c>
      <c r="Z2" s="10">
        <v>191476</v>
      </c>
      <c r="AA2" s="10">
        <v>192364</v>
      </c>
      <c r="AB2" s="10">
        <v>116204</v>
      </c>
    </row>
    <row r="3" spans="2:28" ht="15" customHeight="1" thickBot="1" x14ac:dyDescent="0.3">
      <c r="B3" s="104" t="s">
        <v>5</v>
      </c>
      <c r="C3" s="104"/>
      <c r="D3" s="104"/>
      <c r="E3" s="104"/>
      <c r="F3" s="104"/>
      <c r="G3" s="32"/>
      <c r="H3" s="6"/>
      <c r="I3" s="6"/>
      <c r="J3" s="6"/>
      <c r="K3" s="6"/>
      <c r="L3" s="6"/>
      <c r="M3" s="6"/>
      <c r="N3" s="6"/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5702</v>
      </c>
      <c r="V3" s="6">
        <v>5702</v>
      </c>
      <c r="W3" s="6">
        <v>5702</v>
      </c>
      <c r="X3" s="6">
        <v>5702</v>
      </c>
      <c r="Y3" s="6">
        <v>5702</v>
      </c>
      <c r="Z3" s="6">
        <v>5702</v>
      </c>
      <c r="AA3" s="6">
        <v>5863</v>
      </c>
      <c r="AB3" s="6">
        <v>5863</v>
      </c>
    </row>
    <row r="4" spans="2:28" ht="15" customHeight="1" thickBot="1" x14ac:dyDescent="0.3">
      <c r="B4" s="104" t="s">
        <v>6</v>
      </c>
      <c r="C4" s="104"/>
      <c r="D4" s="104"/>
      <c r="E4" s="104"/>
      <c r="F4" s="104"/>
      <c r="G4" s="32">
        <v>25769</v>
      </c>
      <c r="H4" s="6">
        <v>22146</v>
      </c>
      <c r="I4" s="6">
        <v>18233</v>
      </c>
      <c r="J4" s="6">
        <v>15017</v>
      </c>
      <c r="K4" s="6">
        <v>11812</v>
      </c>
      <c r="L4" s="6">
        <v>9806</v>
      </c>
      <c r="M4" s="6">
        <v>7921</v>
      </c>
      <c r="N4" s="6">
        <v>6319</v>
      </c>
      <c r="O4" s="6">
        <v>5420</v>
      </c>
      <c r="P4" s="6">
        <v>4477</v>
      </c>
      <c r="Q4" s="6">
        <v>4538</v>
      </c>
      <c r="R4" s="6">
        <v>4877</v>
      </c>
      <c r="S4" s="6">
        <v>5344</v>
      </c>
      <c r="T4" s="6">
        <v>5621</v>
      </c>
      <c r="U4" s="6">
        <v>14733</v>
      </c>
      <c r="V4" s="6">
        <v>14951</v>
      </c>
      <c r="W4" s="6">
        <v>15004</v>
      </c>
      <c r="X4" s="6">
        <v>15034</v>
      </c>
      <c r="Y4" s="6">
        <v>15214</v>
      </c>
      <c r="Z4" s="6">
        <v>14969</v>
      </c>
      <c r="AA4" s="6">
        <v>15275</v>
      </c>
      <c r="AB4" s="6">
        <v>15999</v>
      </c>
    </row>
    <row r="5" spans="2:28" ht="15" customHeight="1" thickBot="1" x14ac:dyDescent="0.3">
      <c r="B5" s="104" t="s">
        <v>7</v>
      </c>
      <c r="C5" s="104"/>
      <c r="D5" s="104"/>
      <c r="E5" s="104"/>
      <c r="F5" s="104"/>
      <c r="G5" s="32">
        <v>279515</v>
      </c>
      <c r="H5" s="6">
        <v>272165</v>
      </c>
      <c r="I5" s="6">
        <v>257506</v>
      </c>
      <c r="J5" s="6">
        <v>229627</v>
      </c>
      <c r="K5" s="6">
        <v>203349</v>
      </c>
      <c r="L5" s="6">
        <v>194513</v>
      </c>
      <c r="M5" s="6">
        <v>165687</v>
      </c>
      <c r="N5" s="6">
        <v>153848</v>
      </c>
      <c r="O5" s="6">
        <v>128033</v>
      </c>
      <c r="P5" s="6">
        <v>128923</v>
      </c>
      <c r="Q5" s="6">
        <v>134047</v>
      </c>
      <c r="R5" s="6">
        <v>137763</v>
      </c>
      <c r="S5" s="6">
        <v>137389</v>
      </c>
      <c r="T5" s="6">
        <v>141933</v>
      </c>
      <c r="U5" s="6">
        <v>140622</v>
      </c>
      <c r="V5" s="6">
        <v>141229</v>
      </c>
      <c r="W5" s="6">
        <v>141735</v>
      </c>
      <c r="X5" s="6">
        <v>141801</v>
      </c>
      <c r="Y5" s="6">
        <v>145518</v>
      </c>
      <c r="Z5" s="6">
        <v>146959</v>
      </c>
      <c r="AA5" s="6">
        <v>146560</v>
      </c>
      <c r="AB5" s="6">
        <v>70484</v>
      </c>
    </row>
    <row r="6" spans="2:28" ht="15" customHeight="1" thickBot="1" x14ac:dyDescent="0.3">
      <c r="B6" s="104" t="s">
        <v>8</v>
      </c>
      <c r="C6" s="104"/>
      <c r="D6" s="104"/>
      <c r="E6" s="104"/>
      <c r="F6" s="104"/>
      <c r="G6" s="32">
        <v>0</v>
      </c>
      <c r="H6" s="6"/>
      <c r="I6" s="6"/>
      <c r="J6" s="6">
        <v>0</v>
      </c>
      <c r="K6" s="6">
        <v>0</v>
      </c>
      <c r="L6" s="6"/>
      <c r="M6" s="6">
        <v>10171</v>
      </c>
      <c r="N6" s="6">
        <v>10269</v>
      </c>
      <c r="O6" s="6">
        <v>10366</v>
      </c>
      <c r="P6" s="6">
        <v>10463</v>
      </c>
      <c r="Q6" s="6">
        <v>10555</v>
      </c>
      <c r="R6" s="6">
        <v>13157</v>
      </c>
      <c r="S6" s="6">
        <v>13263</v>
      </c>
      <c r="T6" s="6">
        <v>13385</v>
      </c>
      <c r="U6" s="6">
        <v>13492</v>
      </c>
      <c r="V6" s="6">
        <v>13605</v>
      </c>
      <c r="W6" s="6">
        <v>13694</v>
      </c>
      <c r="X6" s="6">
        <v>13787</v>
      </c>
      <c r="Y6" s="6">
        <v>13854</v>
      </c>
      <c r="Z6" s="6">
        <v>13931</v>
      </c>
      <c r="AA6" s="6">
        <v>14181</v>
      </c>
      <c r="AB6" s="6">
        <v>14181</v>
      </c>
    </row>
    <row r="7" spans="2:28" ht="15" customHeight="1" thickBot="1" x14ac:dyDescent="0.3">
      <c r="B7" s="104" t="s">
        <v>9</v>
      </c>
      <c r="C7" s="104"/>
      <c r="D7" s="104"/>
      <c r="E7" s="104"/>
      <c r="F7" s="104"/>
      <c r="G7" s="32">
        <v>93</v>
      </c>
      <c r="H7" s="6">
        <v>93</v>
      </c>
      <c r="I7" s="6">
        <v>89</v>
      </c>
      <c r="J7" s="6">
        <v>89</v>
      </c>
      <c r="K7" s="6">
        <v>98</v>
      </c>
      <c r="L7" s="6">
        <v>154</v>
      </c>
      <c r="M7" s="6">
        <v>71</v>
      </c>
      <c r="N7" s="6">
        <v>70</v>
      </c>
      <c r="O7" s="6">
        <v>74</v>
      </c>
      <c r="P7" s="6">
        <v>1</v>
      </c>
      <c r="Q7" s="6">
        <v>71</v>
      </c>
      <c r="R7" s="6">
        <v>76</v>
      </c>
      <c r="S7" s="6">
        <v>90</v>
      </c>
      <c r="T7" s="6">
        <v>201</v>
      </c>
      <c r="U7" s="6">
        <v>201</v>
      </c>
      <c r="V7" s="6">
        <v>201</v>
      </c>
      <c r="W7" s="6">
        <v>318</v>
      </c>
      <c r="X7" s="6">
        <v>201</v>
      </c>
      <c r="Y7" s="6">
        <v>1601</v>
      </c>
      <c r="Z7" s="6">
        <v>1628</v>
      </c>
      <c r="AA7" s="6">
        <v>1831</v>
      </c>
      <c r="AB7" s="6">
        <v>1490</v>
      </c>
    </row>
    <row r="8" spans="2:28" ht="22.5" customHeight="1" thickBot="1" x14ac:dyDescent="0.3">
      <c r="B8" s="107" t="s">
        <v>10</v>
      </c>
      <c r="C8" s="107"/>
      <c r="D8" s="107"/>
      <c r="E8" s="107"/>
      <c r="F8" s="107"/>
      <c r="G8" s="32">
        <v>0</v>
      </c>
      <c r="H8" s="6"/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</row>
    <row r="9" spans="2:28" ht="22.5" customHeight="1" thickBot="1" x14ac:dyDescent="0.3">
      <c r="B9" s="107" t="s">
        <v>166</v>
      </c>
      <c r="C9" s="107"/>
      <c r="D9" s="107"/>
      <c r="E9" s="107"/>
      <c r="F9" s="107"/>
      <c r="G9" s="32">
        <v>0</v>
      </c>
      <c r="H9" s="6"/>
      <c r="I9" s="6">
        <v>0</v>
      </c>
      <c r="J9" s="6">
        <v>0</v>
      </c>
      <c r="K9" s="6">
        <v>0</v>
      </c>
      <c r="L9" s="6">
        <v>0</v>
      </c>
      <c r="M9" s="6"/>
      <c r="N9" s="6"/>
      <c r="O9" s="6"/>
      <c r="P9" s="6">
        <v>83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2:28" ht="15" customHeight="1" thickBot="1" x14ac:dyDescent="0.3">
      <c r="B10" s="104" t="s">
        <v>11</v>
      </c>
      <c r="C10" s="104"/>
      <c r="D10" s="104"/>
      <c r="E10" s="104"/>
      <c r="F10" s="104"/>
      <c r="G10" s="32">
        <v>14905</v>
      </c>
      <c r="H10" s="6">
        <v>12566</v>
      </c>
      <c r="I10" s="6">
        <v>11283</v>
      </c>
      <c r="J10" s="6">
        <v>11725</v>
      </c>
      <c r="K10" s="6">
        <v>12392</v>
      </c>
      <c r="L10" s="6">
        <v>12267</v>
      </c>
      <c r="M10" s="6">
        <v>13738</v>
      </c>
      <c r="N10" s="6">
        <v>13526</v>
      </c>
      <c r="O10" s="6">
        <v>12011</v>
      </c>
      <c r="P10" s="6">
        <v>10008</v>
      </c>
      <c r="Q10" s="6">
        <v>11351</v>
      </c>
      <c r="R10" s="6">
        <v>10718</v>
      </c>
      <c r="S10" s="6">
        <v>10758</v>
      </c>
      <c r="T10" s="6">
        <v>10097</v>
      </c>
      <c r="U10" s="6">
        <v>10971</v>
      </c>
      <c r="V10" s="6">
        <v>9708</v>
      </c>
      <c r="W10" s="6">
        <v>10077</v>
      </c>
      <c r="X10" s="6">
        <v>8561</v>
      </c>
      <c r="Y10" s="6">
        <v>9408</v>
      </c>
      <c r="Z10" s="6">
        <v>8287</v>
      </c>
      <c r="AA10" s="6">
        <v>8654</v>
      </c>
      <c r="AB10" s="6">
        <v>8187</v>
      </c>
    </row>
    <row r="11" spans="2:28" ht="15" customHeight="1" thickTop="1" thickBot="1" x14ac:dyDescent="0.3">
      <c r="B11" s="106" t="s">
        <v>12</v>
      </c>
      <c r="C11" s="106"/>
      <c r="D11" s="106"/>
      <c r="E11" s="106"/>
      <c r="F11" s="106"/>
      <c r="G11" s="39">
        <v>431953</v>
      </c>
      <c r="H11" s="10">
        <v>467567</v>
      </c>
      <c r="I11" s="10">
        <v>463456</v>
      </c>
      <c r="J11" s="10">
        <v>437810</v>
      </c>
      <c r="K11" s="10">
        <v>500984</v>
      </c>
      <c r="L11" s="10">
        <v>470632</v>
      </c>
      <c r="M11" s="10">
        <v>443532</v>
      </c>
      <c r="N11" s="10">
        <v>522114</v>
      </c>
      <c r="O11" s="10">
        <v>511704</v>
      </c>
      <c r="P11" s="10">
        <v>382586</v>
      </c>
      <c r="Q11" s="10">
        <v>407724</v>
      </c>
      <c r="R11" s="10">
        <v>414258</v>
      </c>
      <c r="S11" s="10">
        <v>338868</v>
      </c>
      <c r="T11" s="10">
        <v>295818</v>
      </c>
      <c r="U11" s="10">
        <v>320996</v>
      </c>
      <c r="V11" s="10">
        <v>280175</v>
      </c>
      <c r="W11" s="10">
        <v>313588</v>
      </c>
      <c r="X11" s="10">
        <v>283388</v>
      </c>
      <c r="Y11" s="10">
        <v>284076</v>
      </c>
      <c r="Z11" s="10">
        <v>271764</v>
      </c>
      <c r="AA11" s="10">
        <v>249977</v>
      </c>
      <c r="AB11" s="10">
        <v>247503</v>
      </c>
    </row>
    <row r="12" spans="2:28" ht="15" customHeight="1" thickBot="1" x14ac:dyDescent="0.3">
      <c r="B12" s="104" t="s">
        <v>13</v>
      </c>
      <c r="C12" s="104"/>
      <c r="D12" s="104"/>
      <c r="E12" s="104"/>
      <c r="F12" s="104"/>
      <c r="G12" s="32">
        <v>149773</v>
      </c>
      <c r="H12" s="6">
        <v>168416</v>
      </c>
      <c r="I12" s="6">
        <v>160701</v>
      </c>
      <c r="J12" s="6">
        <v>168489</v>
      </c>
      <c r="K12" s="6">
        <v>184649</v>
      </c>
      <c r="L12" s="6">
        <v>167626</v>
      </c>
      <c r="M12" s="6">
        <v>139304</v>
      </c>
      <c r="N12" s="6">
        <v>200853</v>
      </c>
      <c r="O12" s="6">
        <v>165673</v>
      </c>
      <c r="P12" s="6">
        <v>140382</v>
      </c>
      <c r="Q12" s="6">
        <v>165384</v>
      </c>
      <c r="R12" s="6">
        <v>159229</v>
      </c>
      <c r="S12" s="6">
        <v>114939</v>
      </c>
      <c r="T12" s="6">
        <v>103273</v>
      </c>
      <c r="U12" s="6">
        <v>117932</v>
      </c>
      <c r="V12" s="6">
        <v>112566</v>
      </c>
      <c r="W12" s="6">
        <v>118282</v>
      </c>
      <c r="X12" s="6">
        <v>96779</v>
      </c>
      <c r="Y12" s="6">
        <v>103375</v>
      </c>
      <c r="Z12" s="6">
        <v>101931</v>
      </c>
      <c r="AA12" s="6">
        <v>106089</v>
      </c>
      <c r="AB12" s="6">
        <v>101953</v>
      </c>
    </row>
    <row r="13" spans="2:28" ht="15" customHeight="1" thickBot="1" x14ac:dyDescent="0.3">
      <c r="B13" s="104" t="s">
        <v>14</v>
      </c>
      <c r="C13" s="104"/>
      <c r="D13" s="104"/>
      <c r="E13" s="104"/>
      <c r="F13" s="104"/>
      <c r="G13" s="32">
        <v>252839</v>
      </c>
      <c r="H13" s="6">
        <v>240891</v>
      </c>
      <c r="I13" s="6">
        <v>255913</v>
      </c>
      <c r="J13" s="6">
        <v>259241</v>
      </c>
      <c r="K13" s="6">
        <v>294629</v>
      </c>
      <c r="L13" s="6">
        <v>266103</v>
      </c>
      <c r="M13" s="6">
        <v>278620</v>
      </c>
      <c r="N13" s="6">
        <v>283407</v>
      </c>
      <c r="O13" s="6">
        <v>305494</v>
      </c>
      <c r="P13" s="6">
        <v>230743</v>
      </c>
      <c r="Q13" s="6">
        <v>240211</v>
      </c>
      <c r="R13" s="6">
        <v>240379</v>
      </c>
      <c r="S13" s="6">
        <v>202642</v>
      </c>
      <c r="T13" s="6">
        <v>180126</v>
      </c>
      <c r="U13" s="6">
        <v>177365</v>
      </c>
      <c r="V13" s="6">
        <v>158090</v>
      </c>
      <c r="W13" s="6">
        <v>178187</v>
      </c>
      <c r="X13" s="6">
        <v>167686</v>
      </c>
      <c r="Y13" s="6">
        <v>159168</v>
      </c>
      <c r="Z13" s="6">
        <v>165193</v>
      </c>
      <c r="AA13" s="6">
        <v>140471</v>
      </c>
      <c r="AB13" s="6">
        <v>142129</v>
      </c>
    </row>
    <row r="14" spans="2:28" ht="15" customHeight="1" thickBot="1" x14ac:dyDescent="0.3">
      <c r="B14" s="22" t="s">
        <v>15</v>
      </c>
      <c r="C14" s="22"/>
      <c r="D14" s="22"/>
      <c r="E14" s="22"/>
      <c r="G14" s="32">
        <v>0</v>
      </c>
      <c r="H14" s="6">
        <v>0</v>
      </c>
      <c r="I14" s="6">
        <v>0</v>
      </c>
      <c r="J14" s="6">
        <v>0</v>
      </c>
      <c r="K14" s="6">
        <v>344</v>
      </c>
      <c r="L14" s="6">
        <v>0</v>
      </c>
      <c r="M14" s="6">
        <v>79</v>
      </c>
      <c r="N14" s="6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191</v>
      </c>
      <c r="V14" s="6">
        <v>28</v>
      </c>
      <c r="W14" s="6">
        <v>1333</v>
      </c>
      <c r="X14" s="6">
        <v>311</v>
      </c>
      <c r="Y14" s="6">
        <v>769</v>
      </c>
      <c r="Z14" s="6">
        <v>344</v>
      </c>
      <c r="AA14" s="6">
        <v>1790</v>
      </c>
      <c r="AB14" s="6">
        <v>1092</v>
      </c>
    </row>
    <row r="15" spans="2:28" ht="15" customHeight="1" thickBot="1" x14ac:dyDescent="0.3">
      <c r="B15" s="104" t="s">
        <v>16</v>
      </c>
      <c r="C15" s="104"/>
      <c r="D15" s="104"/>
      <c r="E15" s="104"/>
      <c r="F15" s="104"/>
      <c r="G15" s="32">
        <v>27634</v>
      </c>
      <c r="H15" s="6">
        <v>56723</v>
      </c>
      <c r="I15" s="6">
        <v>45157</v>
      </c>
      <c r="J15" s="6">
        <v>8583</v>
      </c>
      <c r="K15" s="6">
        <v>19407</v>
      </c>
      <c r="L15" s="6">
        <v>35245</v>
      </c>
      <c r="M15" s="6">
        <v>23187</v>
      </c>
      <c r="N15" s="6">
        <v>35105</v>
      </c>
      <c r="O15" s="6">
        <v>38644</v>
      </c>
      <c r="P15" s="6">
        <v>9720</v>
      </c>
      <c r="Q15" s="6">
        <v>579</v>
      </c>
      <c r="R15" s="6">
        <v>13212</v>
      </c>
      <c r="S15" s="6">
        <v>20140</v>
      </c>
      <c r="T15" s="6">
        <v>11122</v>
      </c>
      <c r="U15" s="6">
        <v>24278</v>
      </c>
      <c r="V15" s="6">
        <v>8282</v>
      </c>
      <c r="W15" s="6">
        <v>15776</v>
      </c>
      <c r="X15" s="6">
        <v>17445</v>
      </c>
      <c r="Y15" s="6">
        <v>20027</v>
      </c>
      <c r="Z15" s="6">
        <v>2752</v>
      </c>
      <c r="AA15" s="6">
        <v>1673</v>
      </c>
      <c r="AB15" s="6">
        <v>2189</v>
      </c>
    </row>
    <row r="16" spans="2:28" ht="15" customHeight="1" thickBot="1" x14ac:dyDescent="0.3">
      <c r="B16" s="104" t="s">
        <v>17</v>
      </c>
      <c r="C16" s="104"/>
      <c r="D16" s="104"/>
      <c r="E16" s="104"/>
      <c r="F16" s="104"/>
      <c r="G16" s="32">
        <v>1707</v>
      </c>
      <c r="H16" s="6">
        <v>1537</v>
      </c>
      <c r="I16" s="6">
        <v>1685</v>
      </c>
      <c r="J16" s="6">
        <v>1497</v>
      </c>
      <c r="K16" s="6">
        <v>1955</v>
      </c>
      <c r="L16" s="6">
        <v>1658</v>
      </c>
      <c r="M16" s="6">
        <v>2342</v>
      </c>
      <c r="N16" s="6">
        <v>2749</v>
      </c>
      <c r="O16" s="6">
        <v>1893</v>
      </c>
      <c r="P16" s="6">
        <v>1741</v>
      </c>
      <c r="Q16" s="6">
        <v>1550</v>
      </c>
      <c r="R16" s="6">
        <v>1438</v>
      </c>
      <c r="S16" s="6">
        <v>1147</v>
      </c>
      <c r="T16" s="6">
        <v>1297</v>
      </c>
      <c r="U16" s="6">
        <v>1421</v>
      </c>
      <c r="V16" s="6">
        <v>1237</v>
      </c>
      <c r="W16" s="6">
        <v>1343</v>
      </c>
      <c r="X16" s="6">
        <v>1167</v>
      </c>
      <c r="Y16" s="6">
        <v>1506</v>
      </c>
      <c r="Z16" s="6">
        <v>1888</v>
      </c>
      <c r="AA16" s="6">
        <v>1744</v>
      </c>
      <c r="AB16" s="6">
        <v>1232</v>
      </c>
    </row>
    <row r="17" spans="2:28" ht="26.25" customHeight="1" thickBot="1" x14ac:dyDescent="0.3">
      <c r="B17" s="105" t="s">
        <v>18</v>
      </c>
      <c r="C17" s="105"/>
      <c r="D17" s="105"/>
      <c r="E17" s="105"/>
      <c r="F17" s="105"/>
      <c r="G17" s="33">
        <v>431953</v>
      </c>
      <c r="H17" s="25">
        <v>467567</v>
      </c>
      <c r="I17" s="25">
        <v>463456</v>
      </c>
      <c r="J17" s="25">
        <v>437810</v>
      </c>
      <c r="K17" s="25">
        <v>500984</v>
      </c>
      <c r="L17" s="25">
        <v>470632</v>
      </c>
      <c r="M17" s="25">
        <v>443532</v>
      </c>
      <c r="N17" s="25">
        <v>522114</v>
      </c>
      <c r="O17" s="25">
        <v>511707</v>
      </c>
      <c r="P17" s="25">
        <v>382586</v>
      </c>
      <c r="Q17" s="25">
        <v>568286</v>
      </c>
      <c r="R17" s="25">
        <v>414258</v>
      </c>
      <c r="S17" s="25">
        <v>338868</v>
      </c>
      <c r="T17" s="25">
        <v>295818</v>
      </c>
      <c r="U17" s="25">
        <v>320996</v>
      </c>
      <c r="V17" s="25">
        <v>280175</v>
      </c>
      <c r="W17" s="25">
        <v>313588</v>
      </c>
      <c r="X17" s="25">
        <v>283388</v>
      </c>
      <c r="Y17" s="25">
        <v>284076</v>
      </c>
      <c r="Z17" s="25">
        <v>271764</v>
      </c>
      <c r="AA17" s="25">
        <v>249977</v>
      </c>
      <c r="AB17" s="25">
        <v>247503</v>
      </c>
    </row>
    <row r="18" spans="2:28" ht="39" customHeight="1" thickBot="1" x14ac:dyDescent="0.3">
      <c r="B18" s="102" t="s">
        <v>19</v>
      </c>
      <c r="C18" s="102"/>
      <c r="D18" s="102"/>
      <c r="E18" s="102"/>
      <c r="F18" s="102"/>
      <c r="G18" s="33">
        <v>35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1028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6501</v>
      </c>
      <c r="Z18" s="25">
        <v>6501</v>
      </c>
      <c r="AA18" s="25">
        <v>6412</v>
      </c>
      <c r="AB18" s="25">
        <v>6315</v>
      </c>
    </row>
    <row r="19" spans="2:28" ht="15" customHeight="1" thickTop="1" x14ac:dyDescent="0.25">
      <c r="B19" s="103" t="s">
        <v>20</v>
      </c>
      <c r="C19" s="103"/>
      <c r="D19" s="103"/>
      <c r="E19" s="103"/>
      <c r="F19" s="103"/>
      <c r="G19" s="4">
        <v>752270</v>
      </c>
      <c r="H19" s="4">
        <v>774537</v>
      </c>
      <c r="I19" s="4">
        <v>750567</v>
      </c>
      <c r="J19" s="4">
        <v>694268</v>
      </c>
      <c r="K19" s="4">
        <v>728635</v>
      </c>
      <c r="L19" s="4">
        <v>687372</v>
      </c>
      <c r="M19" s="4">
        <v>642148</v>
      </c>
      <c r="N19" s="4">
        <v>706146</v>
      </c>
      <c r="O19" s="4">
        <v>667608</v>
      </c>
      <c r="P19" s="4">
        <v>536541</v>
      </c>
      <c r="Q19" s="4">
        <v>568286</v>
      </c>
      <c r="R19" s="4">
        <v>580849</v>
      </c>
      <c r="S19" s="4">
        <v>505712</v>
      </c>
      <c r="T19" s="4">
        <v>467055</v>
      </c>
      <c r="U19" s="4">
        <v>506717</v>
      </c>
      <c r="V19" s="4">
        <v>465571</v>
      </c>
      <c r="W19" s="4">
        <v>500118</v>
      </c>
      <c r="X19" s="4">
        <v>468474</v>
      </c>
      <c r="Y19" s="4">
        <v>481874</v>
      </c>
      <c r="Z19" s="4">
        <v>469741</v>
      </c>
      <c r="AA19" s="4">
        <v>448753</v>
      </c>
      <c r="AB19" s="4">
        <v>370022</v>
      </c>
    </row>
    <row r="20" spans="2:28" ht="15.75" customHeight="1" x14ac:dyDescent="0.25">
      <c r="G20" s="5"/>
      <c r="H20" s="5"/>
      <c r="I20" s="5"/>
      <c r="J20" s="5"/>
      <c r="K20" s="5"/>
      <c r="L20" s="5"/>
    </row>
    <row r="21" spans="2:28" ht="15.75" customHeight="1" x14ac:dyDescent="0.25"/>
    <row r="22" spans="2:28" ht="15.75" customHeight="1" x14ac:dyDescent="0.25"/>
    <row r="23" spans="2:28" ht="15.75" customHeight="1" x14ac:dyDescent="0.25"/>
    <row r="24" spans="2:28" ht="15.75" customHeight="1" x14ac:dyDescent="0.25"/>
    <row r="25" spans="2:28" ht="15.75" customHeight="1" x14ac:dyDescent="0.25"/>
    <row r="26" spans="2:28" ht="1.5" customHeight="1" x14ac:dyDescent="0.25"/>
    <row r="27" spans="2:28" ht="15.75" customHeight="1" x14ac:dyDescent="0.25">
      <c r="G27" s="5"/>
    </row>
    <row r="28" spans="2:28" ht="15.75" customHeight="1" x14ac:dyDescent="0.25">
      <c r="T28" s="3"/>
    </row>
    <row r="29" spans="2:28" ht="15.75" customHeight="1" x14ac:dyDescent="0.25"/>
    <row r="30" spans="2:28" ht="15.75" customHeight="1" x14ac:dyDescent="0.25"/>
    <row r="31" spans="2:28" ht="1.5" customHeight="1" x14ac:dyDescent="0.25"/>
    <row r="32" spans="2:28" ht="15.75" customHeight="1" x14ac:dyDescent="0.25">
      <c r="T32" s="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</sheetData>
  <mergeCells count="18">
    <mergeCell ref="B1:F1"/>
    <mergeCell ref="B2:F2"/>
    <mergeCell ref="B3:F3"/>
    <mergeCell ref="B4:F4"/>
    <mergeCell ref="B5:F5"/>
    <mergeCell ref="B6:F6"/>
    <mergeCell ref="B10:F10"/>
    <mergeCell ref="B11:F11"/>
    <mergeCell ref="B12:F12"/>
    <mergeCell ref="B13:F13"/>
    <mergeCell ref="B7:F7"/>
    <mergeCell ref="B8:F8"/>
    <mergeCell ref="B9:F9"/>
    <mergeCell ref="B18:F18"/>
    <mergeCell ref="B19:F19"/>
    <mergeCell ref="B16:F16"/>
    <mergeCell ref="B15:F15"/>
    <mergeCell ref="B17:F17"/>
  </mergeCells>
  <conditionalFormatting sqref="T28 T32">
    <cfRule type="containsText" dxfId="3" priority="39" operator="containsText" text="błąd">
      <formula>NOT(ISERROR(SEARCH("błąd",T28)))</formula>
    </cfRule>
    <cfRule type="containsText" dxfId="2" priority="40" operator="containsText" text="ok">
      <formula>NOT(ISERROR(SEARCH("ok",T28)))</formula>
    </cfRule>
  </conditionalFormatting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D6AE-0B7E-4AB1-956F-60118E57A975}">
  <dimension ref="A1:AB960"/>
  <sheetViews>
    <sheetView showGridLines="0" topLeftCell="B1" zoomScaleNormal="100" workbookViewId="0">
      <pane xSplit="5" ySplit="1" topLeftCell="G2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29" sqref="G29"/>
    </sheetView>
  </sheetViews>
  <sheetFormatPr defaultColWidth="8.7265625" defaultRowHeight="11.5" x14ac:dyDescent="0.25"/>
  <cols>
    <col min="1" max="1" width="4" style="1" customWidth="1"/>
    <col min="2" max="2" width="1.54296875" style="1" customWidth="1"/>
    <col min="3" max="3" width="1.453125" style="1" customWidth="1"/>
    <col min="4" max="4" width="1.54296875" style="1" customWidth="1"/>
    <col min="5" max="5" width="1.81640625" style="1" customWidth="1"/>
    <col min="6" max="6" width="42.7265625" style="1" customWidth="1"/>
    <col min="7" max="21" width="12.7265625" style="1" customWidth="1"/>
    <col min="22" max="27" width="12.7265625" style="13" customWidth="1"/>
    <col min="28" max="28" width="12.7265625" style="1" customWidth="1"/>
    <col min="29" max="16384" width="8.7265625" style="1"/>
  </cols>
  <sheetData>
    <row r="1" spans="1:28" ht="18" customHeight="1" thickTop="1" thickBot="1" x14ac:dyDescent="0.3">
      <c r="B1" s="113" t="s">
        <v>21</v>
      </c>
      <c r="C1" s="113"/>
      <c r="D1" s="113"/>
      <c r="E1" s="113"/>
      <c r="F1" s="113"/>
      <c r="G1" s="30">
        <v>45382</v>
      </c>
      <c r="H1" s="30">
        <v>45291</v>
      </c>
      <c r="I1" s="30">
        <v>45199</v>
      </c>
      <c r="J1" s="30">
        <v>45107</v>
      </c>
      <c r="K1" s="30">
        <v>45016</v>
      </c>
      <c r="L1" s="30">
        <v>44926</v>
      </c>
      <c r="M1" s="30">
        <v>44834</v>
      </c>
      <c r="N1" s="30">
        <v>44742</v>
      </c>
      <c r="O1" s="30">
        <v>44651</v>
      </c>
      <c r="P1" s="30">
        <v>44561</v>
      </c>
      <c r="Q1" s="30">
        <v>44469</v>
      </c>
      <c r="R1" s="17" t="s">
        <v>22</v>
      </c>
      <c r="S1" s="17" t="s">
        <v>23</v>
      </c>
      <c r="T1" s="30" t="s">
        <v>1</v>
      </c>
      <c r="U1" s="17" t="s">
        <v>2</v>
      </c>
      <c r="V1" s="30">
        <v>44012</v>
      </c>
      <c r="W1" s="30">
        <v>43921</v>
      </c>
      <c r="X1" s="30" t="s">
        <v>3</v>
      </c>
      <c r="Y1" s="30">
        <v>43738</v>
      </c>
      <c r="Z1" s="30">
        <v>43646</v>
      </c>
      <c r="AA1" s="30">
        <v>43555</v>
      </c>
      <c r="AB1" s="30">
        <v>43465</v>
      </c>
    </row>
    <row r="2" spans="1:28" ht="12.5" thickTop="1" thickBot="1" x14ac:dyDescent="0.3">
      <c r="B2" s="106" t="s">
        <v>24</v>
      </c>
      <c r="C2" s="106"/>
      <c r="D2" s="106"/>
      <c r="E2" s="106"/>
      <c r="F2" s="106"/>
      <c r="G2" s="39">
        <v>301479</v>
      </c>
      <c r="H2" s="10">
        <v>315409</v>
      </c>
      <c r="I2" s="10">
        <v>296226</v>
      </c>
      <c r="J2" s="10">
        <v>290696</v>
      </c>
      <c r="K2" s="10">
        <v>271228</v>
      </c>
      <c r="L2" s="10">
        <v>258060</v>
      </c>
      <c r="M2" s="10">
        <v>265521</v>
      </c>
      <c r="N2" s="10">
        <v>249191</v>
      </c>
      <c r="O2" s="10">
        <v>244794</v>
      </c>
      <c r="P2" s="10">
        <v>211649</v>
      </c>
      <c r="Q2" s="10">
        <v>212061</v>
      </c>
      <c r="R2" s="10">
        <v>184990</v>
      </c>
      <c r="S2" s="10">
        <v>177128</v>
      </c>
      <c r="T2" s="10">
        <v>163147</v>
      </c>
      <c r="U2" s="10">
        <v>172517</v>
      </c>
      <c r="V2" s="10">
        <v>162069</v>
      </c>
      <c r="W2" s="10">
        <v>153192</v>
      </c>
      <c r="X2" s="10">
        <v>152653</v>
      </c>
      <c r="Y2" s="10">
        <v>165050</v>
      </c>
      <c r="Z2" s="10">
        <v>159308</v>
      </c>
      <c r="AA2" s="10">
        <v>155216</v>
      </c>
      <c r="AB2" s="10">
        <v>155386</v>
      </c>
    </row>
    <row r="3" spans="1:28" ht="14.25" customHeight="1" thickBot="1" x14ac:dyDescent="0.3">
      <c r="B3" s="110" t="s">
        <v>25</v>
      </c>
      <c r="C3" s="110"/>
      <c r="D3" s="110"/>
      <c r="E3" s="110"/>
      <c r="F3" s="110"/>
      <c r="G3" s="35">
        <v>301479</v>
      </c>
      <c r="H3" s="6">
        <v>315409</v>
      </c>
      <c r="I3" s="6">
        <v>296226</v>
      </c>
      <c r="J3" s="6">
        <v>290696</v>
      </c>
      <c r="K3" s="6">
        <v>271228</v>
      </c>
      <c r="L3" s="6">
        <v>258060</v>
      </c>
      <c r="M3" s="6">
        <v>265521</v>
      </c>
      <c r="N3" s="6">
        <v>249191</v>
      </c>
      <c r="O3" s="6">
        <v>244794</v>
      </c>
      <c r="P3" s="6">
        <v>211649</v>
      </c>
      <c r="Q3" s="6">
        <v>212061</v>
      </c>
      <c r="R3" s="6">
        <v>184990</v>
      </c>
      <c r="S3" s="6">
        <v>177128</v>
      </c>
      <c r="T3" s="6">
        <v>163147</v>
      </c>
      <c r="U3" s="6">
        <v>172517</v>
      </c>
      <c r="V3" s="6">
        <v>162069</v>
      </c>
      <c r="W3" s="6">
        <v>153192</v>
      </c>
      <c r="X3" s="6">
        <v>152653</v>
      </c>
      <c r="Y3" s="6">
        <v>165050</v>
      </c>
      <c r="Z3" s="6">
        <v>159308</v>
      </c>
      <c r="AA3" s="6">
        <v>155216</v>
      </c>
      <c r="AB3" s="6">
        <v>155386</v>
      </c>
    </row>
    <row r="4" spans="1:28" ht="14.25" customHeight="1" thickBot="1" x14ac:dyDescent="0.3">
      <c r="C4" s="104" t="s">
        <v>26</v>
      </c>
      <c r="D4" s="104"/>
      <c r="E4" s="104"/>
      <c r="F4" s="104"/>
      <c r="G4" s="36">
        <v>22933</v>
      </c>
      <c r="H4" s="6">
        <v>22199</v>
      </c>
      <c r="I4" s="6">
        <v>22199</v>
      </c>
      <c r="J4" s="6">
        <v>22199</v>
      </c>
      <c r="K4" s="6">
        <v>22199</v>
      </c>
      <c r="L4" s="6">
        <v>22199</v>
      </c>
      <c r="M4" s="6">
        <v>22199</v>
      </c>
      <c r="N4" s="6">
        <v>22199</v>
      </c>
      <c r="O4" s="6">
        <v>22199</v>
      </c>
      <c r="P4" s="6">
        <v>22199</v>
      </c>
      <c r="Q4" s="6">
        <v>22199</v>
      </c>
      <c r="R4" s="6">
        <v>22199</v>
      </c>
      <c r="S4" s="6">
        <v>22199</v>
      </c>
      <c r="T4" s="6">
        <v>22199</v>
      </c>
      <c r="U4" s="6">
        <v>22199</v>
      </c>
      <c r="V4" s="6">
        <v>22199</v>
      </c>
      <c r="W4" s="6">
        <v>22199</v>
      </c>
      <c r="X4" s="6">
        <v>22199</v>
      </c>
      <c r="Y4" s="6">
        <v>22199</v>
      </c>
      <c r="Z4" s="6">
        <v>22199</v>
      </c>
      <c r="AA4" s="6">
        <v>22199</v>
      </c>
      <c r="AB4" s="6">
        <v>22199</v>
      </c>
    </row>
    <row r="5" spans="1:28" ht="27" customHeight="1" thickBot="1" x14ac:dyDescent="0.3">
      <c r="C5" s="114" t="s">
        <v>27</v>
      </c>
      <c r="D5" s="114"/>
      <c r="E5" s="114"/>
      <c r="F5" s="114"/>
      <c r="G5" s="37">
        <v>99891</v>
      </c>
      <c r="H5" s="16">
        <v>93037</v>
      </c>
      <c r="I5" s="16">
        <v>93037</v>
      </c>
      <c r="J5" s="16">
        <v>93037</v>
      </c>
      <c r="K5" s="16">
        <v>93037</v>
      </c>
      <c r="L5" s="16">
        <v>93037</v>
      </c>
      <c r="M5" s="16">
        <v>93037</v>
      </c>
      <c r="N5" s="16">
        <v>93037</v>
      </c>
      <c r="O5" s="16">
        <v>93037</v>
      </c>
      <c r="P5" s="16">
        <v>93037</v>
      </c>
      <c r="Q5" s="16">
        <v>93037</v>
      </c>
      <c r="R5" s="16">
        <v>93037</v>
      </c>
      <c r="S5" s="16">
        <v>93037</v>
      </c>
      <c r="T5" s="16">
        <v>93037</v>
      </c>
      <c r="U5" s="16">
        <v>93037</v>
      </c>
      <c r="V5" s="16">
        <v>93037</v>
      </c>
      <c r="W5" s="16">
        <v>93037</v>
      </c>
      <c r="X5" s="16">
        <v>93037</v>
      </c>
      <c r="Y5" s="16">
        <v>93037</v>
      </c>
      <c r="Z5" s="16">
        <v>93037</v>
      </c>
      <c r="AA5" s="16">
        <v>93037</v>
      </c>
      <c r="AB5" s="16">
        <v>93037</v>
      </c>
    </row>
    <row r="6" spans="1:28" ht="14.25" customHeight="1" thickBot="1" x14ac:dyDescent="0.4">
      <c r="A6" s="12"/>
      <c r="C6" s="104" t="s">
        <v>28</v>
      </c>
      <c r="D6" s="104"/>
      <c r="E6" s="104"/>
      <c r="F6" s="104"/>
      <c r="G6" s="37">
        <v>85545</v>
      </c>
      <c r="H6" s="6">
        <v>85545</v>
      </c>
      <c r="I6" s="6">
        <v>84250</v>
      </c>
      <c r="J6" s="6">
        <v>82957</v>
      </c>
      <c r="K6" s="6">
        <v>81662</v>
      </c>
      <c r="L6" s="6">
        <v>80368</v>
      </c>
      <c r="M6" s="6">
        <v>79714</v>
      </c>
      <c r="N6" s="6">
        <v>14076</v>
      </c>
      <c r="O6" s="6">
        <v>12155</v>
      </c>
      <c r="P6" s="6">
        <v>10247</v>
      </c>
      <c r="Q6" s="6">
        <v>4705</v>
      </c>
      <c r="R6" s="6">
        <v>4705</v>
      </c>
      <c r="S6" s="6">
        <v>4705</v>
      </c>
      <c r="T6" s="6">
        <v>4705</v>
      </c>
      <c r="U6" s="6">
        <v>4705</v>
      </c>
      <c r="V6" s="6">
        <v>4705</v>
      </c>
      <c r="W6" s="6">
        <v>4705</v>
      </c>
      <c r="X6" s="6">
        <v>4705</v>
      </c>
      <c r="Y6" s="6">
        <v>4705</v>
      </c>
      <c r="Z6" s="6">
        <v>4705</v>
      </c>
      <c r="AA6" s="6">
        <v>4705</v>
      </c>
      <c r="AB6" s="6">
        <v>4705</v>
      </c>
    </row>
    <row r="7" spans="1:28" ht="14.25" customHeight="1" thickBot="1" x14ac:dyDescent="0.4">
      <c r="A7" s="12"/>
      <c r="C7" s="104" t="s">
        <v>165</v>
      </c>
      <c r="D7" s="104"/>
      <c r="E7" s="104"/>
      <c r="F7" s="104"/>
      <c r="G7" s="37">
        <v>-6825</v>
      </c>
      <c r="H7" s="6">
        <v>-6825</v>
      </c>
      <c r="I7" s="6">
        <v>-6825</v>
      </c>
      <c r="J7" s="6">
        <v>-6825</v>
      </c>
      <c r="K7" s="6">
        <v>-6825</v>
      </c>
      <c r="L7" s="6">
        <v>-3974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thickBot="1" x14ac:dyDescent="0.4">
      <c r="A8" s="12"/>
      <c r="C8" s="104" t="s">
        <v>29</v>
      </c>
      <c r="D8" s="104"/>
      <c r="E8" s="104"/>
      <c r="F8" s="104"/>
      <c r="G8" s="37">
        <v>99935</v>
      </c>
      <c r="H8" s="6">
        <v>121453</v>
      </c>
      <c r="I8" s="6">
        <v>103565</v>
      </c>
      <c r="J8" s="6">
        <v>99328</v>
      </c>
      <c r="K8" s="6">
        <v>81155</v>
      </c>
      <c r="L8" s="6">
        <v>66430</v>
      </c>
      <c r="M8" s="6">
        <v>70571</v>
      </c>
      <c r="N8" s="6">
        <v>119879</v>
      </c>
      <c r="O8" s="6">
        <v>117403</v>
      </c>
      <c r="P8" s="6">
        <v>86166</v>
      </c>
      <c r="Q8" s="6">
        <v>92120</v>
      </c>
      <c r="R8" s="6">
        <v>65049</v>
      </c>
      <c r="S8" s="6">
        <v>57187</v>
      </c>
      <c r="T8" s="6">
        <v>43206</v>
      </c>
      <c r="U8" s="6">
        <v>52576</v>
      </c>
      <c r="V8" s="6">
        <v>42128</v>
      </c>
      <c r="W8" s="6">
        <v>33251</v>
      </c>
      <c r="X8" s="6">
        <v>32712</v>
      </c>
      <c r="Y8" s="6">
        <v>45109</v>
      </c>
      <c r="Z8" s="6">
        <v>39367</v>
      </c>
      <c r="AA8" s="6">
        <v>35275</v>
      </c>
      <c r="AB8" s="6">
        <v>35445</v>
      </c>
    </row>
    <row r="9" spans="1:28" ht="14.25" customHeight="1" thickBot="1" x14ac:dyDescent="0.3">
      <c r="B9" s="110" t="s">
        <v>30</v>
      </c>
      <c r="C9" s="110"/>
      <c r="D9" s="110"/>
      <c r="E9" s="110"/>
      <c r="F9" s="110"/>
      <c r="G9" s="3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</row>
    <row r="10" spans="1:28" ht="15.75" customHeight="1" thickBot="1" x14ac:dyDescent="0.3">
      <c r="B10" s="112" t="s">
        <v>31</v>
      </c>
      <c r="C10" s="112"/>
      <c r="D10" s="112"/>
      <c r="E10" s="112"/>
      <c r="F10" s="112"/>
      <c r="G10" s="39">
        <v>169533</v>
      </c>
      <c r="H10" s="15">
        <v>166867</v>
      </c>
      <c r="I10" s="15">
        <v>172315</v>
      </c>
      <c r="J10" s="15">
        <v>140350</v>
      </c>
      <c r="K10" s="15">
        <v>141004</v>
      </c>
      <c r="L10" s="15">
        <v>129203</v>
      </c>
      <c r="M10" s="15">
        <v>133992</v>
      </c>
      <c r="N10" s="15">
        <v>117323</v>
      </c>
      <c r="O10" s="15">
        <v>82279</v>
      </c>
      <c r="P10" s="15">
        <v>80296</v>
      </c>
      <c r="Q10" s="15">
        <v>84619</v>
      </c>
      <c r="R10" s="15">
        <v>85210</v>
      </c>
      <c r="S10" s="15">
        <v>86053</v>
      </c>
      <c r="T10" s="15">
        <v>87891</v>
      </c>
      <c r="U10" s="15">
        <v>100423</v>
      </c>
      <c r="V10" s="15">
        <v>101949</v>
      </c>
      <c r="W10" s="15">
        <v>105151</v>
      </c>
      <c r="X10" s="15">
        <v>102715</v>
      </c>
      <c r="Y10" s="15">
        <v>107253</v>
      </c>
      <c r="Z10" s="15">
        <v>107585</v>
      </c>
      <c r="AA10" s="15">
        <v>110633</v>
      </c>
      <c r="AB10" s="15">
        <v>36121</v>
      </c>
    </row>
    <row r="11" spans="1:28" ht="14.25" customHeight="1" thickBot="1" x14ac:dyDescent="0.3">
      <c r="B11" s="110" t="s">
        <v>32</v>
      </c>
      <c r="C11" s="110"/>
      <c r="D11" s="110"/>
      <c r="E11" s="110"/>
      <c r="F11" s="110"/>
      <c r="G11" s="36">
        <v>9395</v>
      </c>
      <c r="H11" s="6">
        <v>11479</v>
      </c>
      <c r="I11" s="6">
        <v>9935</v>
      </c>
      <c r="J11" s="6">
        <v>9298</v>
      </c>
      <c r="K11" s="6">
        <v>11065</v>
      </c>
      <c r="L11" s="6">
        <v>11075</v>
      </c>
      <c r="M11" s="6">
        <v>10505</v>
      </c>
      <c r="N11" s="6">
        <v>9908</v>
      </c>
      <c r="O11" s="6">
        <v>11712</v>
      </c>
      <c r="P11" s="6">
        <v>10883</v>
      </c>
      <c r="Q11" s="6">
        <v>11668</v>
      </c>
      <c r="R11" s="6">
        <v>10828</v>
      </c>
      <c r="S11" s="6">
        <v>9839</v>
      </c>
      <c r="T11" s="6">
        <v>9798</v>
      </c>
      <c r="U11" s="6">
        <v>11582</v>
      </c>
      <c r="V11" s="6">
        <v>10051</v>
      </c>
      <c r="W11" s="6">
        <v>10340</v>
      </c>
      <c r="X11" s="6">
        <v>10853</v>
      </c>
      <c r="Y11" s="6">
        <v>10393</v>
      </c>
      <c r="Z11" s="6">
        <v>9956</v>
      </c>
      <c r="AA11" s="6">
        <v>10017</v>
      </c>
      <c r="AB11" s="6">
        <v>10560</v>
      </c>
    </row>
    <row r="12" spans="1:28" ht="14.25" customHeight="1" thickBot="1" x14ac:dyDescent="0.3">
      <c r="B12" s="110" t="s">
        <v>33</v>
      </c>
      <c r="C12" s="110"/>
      <c r="D12" s="110"/>
      <c r="E12" s="110"/>
      <c r="F12" s="110"/>
      <c r="G12" s="36">
        <v>361</v>
      </c>
      <c r="H12" s="6">
        <v>389</v>
      </c>
      <c r="I12" s="6">
        <v>308</v>
      </c>
      <c r="J12" s="6">
        <v>359</v>
      </c>
      <c r="K12" s="6">
        <v>354</v>
      </c>
      <c r="L12" s="6">
        <v>311</v>
      </c>
      <c r="M12" s="6">
        <v>429</v>
      </c>
      <c r="N12" s="6">
        <v>458</v>
      </c>
      <c r="O12" s="6">
        <v>410</v>
      </c>
      <c r="P12" s="6">
        <v>410</v>
      </c>
      <c r="Q12" s="6">
        <v>374</v>
      </c>
      <c r="R12" s="6">
        <v>365</v>
      </c>
      <c r="S12" s="6">
        <v>248</v>
      </c>
      <c r="T12" s="6">
        <v>240</v>
      </c>
      <c r="U12" s="6">
        <v>301</v>
      </c>
      <c r="V12" s="6">
        <v>288</v>
      </c>
      <c r="W12" s="6">
        <v>274</v>
      </c>
      <c r="X12" s="6">
        <v>253</v>
      </c>
      <c r="Y12" s="6">
        <v>220</v>
      </c>
      <c r="Z12" s="6">
        <v>212</v>
      </c>
      <c r="AA12" s="6">
        <v>197</v>
      </c>
      <c r="AB12" s="6">
        <v>199</v>
      </c>
    </row>
    <row r="13" spans="1:28" ht="14.25" customHeight="1" thickBot="1" x14ac:dyDescent="0.3">
      <c r="B13" s="111" t="s">
        <v>34</v>
      </c>
      <c r="C13" s="110"/>
      <c r="D13" s="110"/>
      <c r="E13" s="110"/>
      <c r="F13" s="110"/>
      <c r="G13" s="36">
        <v>22097</v>
      </c>
      <c r="H13" s="6">
        <v>19077</v>
      </c>
      <c r="I13" s="6">
        <v>13258</v>
      </c>
      <c r="J13" s="6">
        <v>13495</v>
      </c>
      <c r="K13" s="6">
        <v>15303</v>
      </c>
      <c r="L13" s="6">
        <v>8400</v>
      </c>
      <c r="M13" s="6">
        <v>6551</v>
      </c>
      <c r="N13" s="6">
        <v>6551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thickBot="1" x14ac:dyDescent="0.3">
      <c r="B14" s="110" t="s">
        <v>35</v>
      </c>
      <c r="C14" s="110"/>
      <c r="D14" s="110"/>
      <c r="E14" s="110"/>
      <c r="F14" s="110"/>
      <c r="G14" s="36">
        <v>136244</v>
      </c>
      <c r="H14" s="6">
        <v>134377</v>
      </c>
      <c r="I14" s="6">
        <v>147110</v>
      </c>
      <c r="J14" s="6">
        <v>115381</v>
      </c>
      <c r="K14" s="6">
        <v>113847</v>
      </c>
      <c r="L14" s="6">
        <v>107887</v>
      </c>
      <c r="M14" s="6">
        <v>116503</v>
      </c>
      <c r="N14" s="6">
        <v>100402</v>
      </c>
      <c r="O14" s="6">
        <v>70152</v>
      </c>
      <c r="P14" s="6">
        <v>68999</v>
      </c>
      <c r="Q14" s="6">
        <v>72574</v>
      </c>
      <c r="R14" s="6">
        <v>74014</v>
      </c>
      <c r="S14" s="6">
        <v>75963</v>
      </c>
      <c r="T14" s="6">
        <v>77813</v>
      </c>
      <c r="U14" s="6">
        <v>88499</v>
      </c>
      <c r="V14" s="6">
        <v>91562</v>
      </c>
      <c r="W14" s="6">
        <v>94479</v>
      </c>
      <c r="X14" s="6">
        <v>91550</v>
      </c>
      <c r="Y14" s="6">
        <v>96527</v>
      </c>
      <c r="Z14" s="6">
        <v>97328</v>
      </c>
      <c r="AA14" s="6">
        <v>100349</v>
      </c>
      <c r="AB14" s="6">
        <v>25303</v>
      </c>
    </row>
    <row r="15" spans="1:28" ht="14.25" customHeight="1" thickBot="1" x14ac:dyDescent="0.3">
      <c r="B15" s="110" t="s">
        <v>36</v>
      </c>
      <c r="C15" s="110"/>
      <c r="D15" s="110"/>
      <c r="E15" s="110"/>
      <c r="F15" s="110"/>
      <c r="G15" s="35">
        <v>1428</v>
      </c>
      <c r="H15" s="6">
        <v>1538</v>
      </c>
      <c r="I15" s="6">
        <v>1697</v>
      </c>
      <c r="J15" s="6">
        <v>1810</v>
      </c>
      <c r="K15" s="6">
        <v>425</v>
      </c>
      <c r="L15" s="6">
        <v>1526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4.25" customHeight="1" thickBot="1" x14ac:dyDescent="0.3">
      <c r="B16" s="110" t="s">
        <v>37</v>
      </c>
      <c r="C16" s="110"/>
      <c r="D16" s="110"/>
      <c r="E16" s="110"/>
      <c r="F16" s="110"/>
      <c r="G16" s="36">
        <v>8</v>
      </c>
      <c r="H16" s="6">
        <v>7</v>
      </c>
      <c r="I16" s="6">
        <v>7</v>
      </c>
      <c r="J16" s="6">
        <v>7</v>
      </c>
      <c r="K16" s="6">
        <v>10</v>
      </c>
      <c r="L16" s="6">
        <v>4</v>
      </c>
      <c r="M16" s="6">
        <v>4</v>
      </c>
      <c r="N16" s="6">
        <v>4</v>
      </c>
      <c r="O16" s="6">
        <v>5</v>
      </c>
      <c r="P16" s="6">
        <v>4</v>
      </c>
      <c r="Q16" s="6">
        <v>3</v>
      </c>
      <c r="R16" s="6">
        <v>3</v>
      </c>
      <c r="S16" s="6">
        <v>3</v>
      </c>
      <c r="T16" s="6">
        <v>40</v>
      </c>
      <c r="U16" s="6">
        <v>41</v>
      </c>
      <c r="V16" s="6">
        <v>48</v>
      </c>
      <c r="W16" s="6">
        <v>58</v>
      </c>
      <c r="X16" s="6">
        <v>59</v>
      </c>
      <c r="Y16" s="6">
        <v>113</v>
      </c>
      <c r="Z16" s="6">
        <v>89</v>
      </c>
      <c r="AA16" s="6">
        <v>70</v>
      </c>
      <c r="AB16" s="6">
        <v>59</v>
      </c>
    </row>
    <row r="17" spans="2:28" ht="18.75" customHeight="1" thickBot="1" x14ac:dyDescent="0.3">
      <c r="B17" s="112" t="s">
        <v>38</v>
      </c>
      <c r="C17" s="112"/>
      <c r="D17" s="112"/>
      <c r="E17" s="112"/>
      <c r="F17" s="112"/>
      <c r="G17" s="39">
        <v>281258</v>
      </c>
      <c r="H17" s="15">
        <v>292261</v>
      </c>
      <c r="I17" s="15">
        <v>282026</v>
      </c>
      <c r="J17" s="15">
        <v>263222</v>
      </c>
      <c r="K17" s="15">
        <v>316403</v>
      </c>
      <c r="L17" s="15">
        <v>300109</v>
      </c>
      <c r="M17" s="15">
        <v>242635</v>
      </c>
      <c r="N17" s="15">
        <v>339632</v>
      </c>
      <c r="O17" s="15">
        <v>340535</v>
      </c>
      <c r="P17" s="15">
        <v>244596</v>
      </c>
      <c r="Q17" s="15">
        <v>271606</v>
      </c>
      <c r="R17" s="15">
        <v>310649</v>
      </c>
      <c r="S17" s="15">
        <v>242531</v>
      </c>
      <c r="T17" s="15">
        <v>216017</v>
      </c>
      <c r="U17" s="15">
        <v>233777</v>
      </c>
      <c r="V17" s="15">
        <v>201553</v>
      </c>
      <c r="W17" s="15">
        <v>241775</v>
      </c>
      <c r="X17" s="15">
        <v>213106</v>
      </c>
      <c r="Y17" s="15">
        <v>209571</v>
      </c>
      <c r="Z17" s="15">
        <v>202848</v>
      </c>
      <c r="AA17" s="15">
        <v>182904</v>
      </c>
      <c r="AB17" s="15">
        <v>178515</v>
      </c>
    </row>
    <row r="18" spans="2:28" ht="17.25" customHeight="1" thickBot="1" x14ac:dyDescent="0.3">
      <c r="B18" s="110" t="s">
        <v>39</v>
      </c>
      <c r="C18" s="110"/>
      <c r="D18" s="110"/>
      <c r="E18" s="110"/>
      <c r="F18" s="110"/>
      <c r="G18" s="35">
        <v>5000</v>
      </c>
      <c r="H18" s="6">
        <v>5000</v>
      </c>
      <c r="I18" s="6">
        <v>4737</v>
      </c>
      <c r="J18" s="6">
        <v>4500</v>
      </c>
      <c r="K18" s="6">
        <v>1500</v>
      </c>
      <c r="L18" s="6">
        <v>1500</v>
      </c>
      <c r="M18" s="6">
        <v>0</v>
      </c>
      <c r="N18" s="6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85</v>
      </c>
      <c r="V18" s="6">
        <v>0</v>
      </c>
      <c r="W18" s="6">
        <v>951</v>
      </c>
      <c r="X18" s="6">
        <v>1639</v>
      </c>
      <c r="Y18" s="6">
        <v>1845</v>
      </c>
      <c r="Z18" s="6">
        <v>8386</v>
      </c>
      <c r="AA18" s="6">
        <v>2261</v>
      </c>
      <c r="AB18" s="6">
        <v>799</v>
      </c>
    </row>
    <row r="19" spans="2:28" ht="17.25" customHeight="1" thickBot="1" x14ac:dyDescent="0.3">
      <c r="B19" s="22" t="s">
        <v>167</v>
      </c>
      <c r="C19" s="22"/>
      <c r="D19" s="22"/>
      <c r="E19" s="22"/>
      <c r="F19" s="22"/>
      <c r="G19" s="35">
        <v>457</v>
      </c>
      <c r="H19" s="6">
        <v>456</v>
      </c>
      <c r="I19" s="6">
        <v>446</v>
      </c>
      <c r="J19" s="6">
        <v>436</v>
      </c>
      <c r="K19" s="6">
        <v>1919</v>
      </c>
      <c r="L19" s="6">
        <v>310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2:28" ht="12" thickBot="1" x14ac:dyDescent="0.3">
      <c r="B20" s="111" t="s">
        <v>40</v>
      </c>
      <c r="C20" s="111"/>
      <c r="D20" s="111"/>
      <c r="E20" s="111"/>
      <c r="F20" s="111"/>
      <c r="G20" s="36">
        <v>246883</v>
      </c>
      <c r="H20" s="6">
        <v>256925</v>
      </c>
      <c r="I20" s="6">
        <v>250781</v>
      </c>
      <c r="J20" s="6">
        <v>233737</v>
      </c>
      <c r="K20" s="6">
        <v>287907</v>
      </c>
      <c r="L20" s="6">
        <v>272607</v>
      </c>
      <c r="M20" s="6">
        <v>220679</v>
      </c>
      <c r="N20" s="6">
        <v>315061</v>
      </c>
      <c r="O20" s="6">
        <v>317223</v>
      </c>
      <c r="P20" s="6">
        <v>224244</v>
      </c>
      <c r="Q20" s="6">
        <v>257960</v>
      </c>
      <c r="R20" s="6">
        <v>289219</v>
      </c>
      <c r="S20" s="6">
        <v>222122</v>
      </c>
      <c r="T20" s="6">
        <v>191778</v>
      </c>
      <c r="U20" s="6">
        <v>209622</v>
      </c>
      <c r="V20" s="6">
        <v>180134</v>
      </c>
      <c r="W20" s="6">
        <v>222838</v>
      </c>
      <c r="X20" s="6">
        <v>188493</v>
      </c>
      <c r="Y20" s="6">
        <v>190244</v>
      </c>
      <c r="Z20" s="6">
        <v>183347</v>
      </c>
      <c r="AA20" s="6">
        <v>167115</v>
      </c>
      <c r="AB20" s="6">
        <v>167987</v>
      </c>
    </row>
    <row r="21" spans="2:28" ht="14.25" customHeight="1" thickBot="1" x14ac:dyDescent="0.3">
      <c r="B21" s="111" t="s">
        <v>41</v>
      </c>
      <c r="C21" s="111"/>
      <c r="D21" s="111"/>
      <c r="E21" s="111"/>
      <c r="F21" s="111"/>
      <c r="G21" s="36">
        <v>126</v>
      </c>
      <c r="H21" s="6">
        <v>203</v>
      </c>
      <c r="I21" s="6">
        <v>0</v>
      </c>
      <c r="J21" s="6">
        <v>0</v>
      </c>
      <c r="K21" s="6">
        <v>0</v>
      </c>
      <c r="L21" s="6">
        <v>1156</v>
      </c>
      <c r="M21" s="6">
        <v>0</v>
      </c>
      <c r="N21" s="6">
        <v>2915</v>
      </c>
      <c r="O21" s="6">
        <v>2870</v>
      </c>
      <c r="P21" s="6">
        <v>1987</v>
      </c>
      <c r="Q21" s="6">
        <v>1211</v>
      </c>
      <c r="R21" s="6">
        <v>1618</v>
      </c>
      <c r="S21" s="6">
        <v>508</v>
      </c>
      <c r="T21" s="6">
        <v>3426</v>
      </c>
      <c r="U21" s="6">
        <v>51</v>
      </c>
      <c r="V21" s="6">
        <v>0</v>
      </c>
      <c r="W21" s="6">
        <v>0</v>
      </c>
      <c r="X21" s="6">
        <v>3426</v>
      </c>
      <c r="Y21" s="6">
        <v>0</v>
      </c>
      <c r="Z21" s="6">
        <v>0</v>
      </c>
      <c r="AA21" s="6">
        <v>0</v>
      </c>
      <c r="AB21" s="6">
        <v>0</v>
      </c>
    </row>
    <row r="22" spans="2:28" ht="14.25" customHeight="1" thickBot="1" x14ac:dyDescent="0.3">
      <c r="B22" s="110" t="s">
        <v>42</v>
      </c>
      <c r="C22" s="110"/>
      <c r="D22" s="110"/>
      <c r="E22" s="110"/>
      <c r="F22" s="110"/>
      <c r="G22" s="37">
        <v>24479</v>
      </c>
      <c r="H22" s="6">
        <v>24606</v>
      </c>
      <c r="I22" s="6">
        <v>22831</v>
      </c>
      <c r="J22" s="6">
        <v>20716</v>
      </c>
      <c r="K22" s="6">
        <v>20359</v>
      </c>
      <c r="L22" s="6">
        <v>16484</v>
      </c>
      <c r="M22" s="6">
        <v>14683</v>
      </c>
      <c r="N22" s="6">
        <v>13318</v>
      </c>
      <c r="O22" s="6">
        <v>13517</v>
      </c>
      <c r="P22" s="6">
        <v>13883</v>
      </c>
      <c r="Q22" s="6">
        <v>14977</v>
      </c>
      <c r="R22" s="6">
        <v>14799</v>
      </c>
      <c r="S22" s="6">
        <v>13625</v>
      </c>
      <c r="T22" s="6">
        <v>14268</v>
      </c>
      <c r="U22" s="6">
        <v>19102</v>
      </c>
      <c r="V22" s="6">
        <v>16641</v>
      </c>
      <c r="W22" s="6">
        <v>15622</v>
      </c>
      <c r="X22" s="6">
        <v>16038</v>
      </c>
      <c r="Y22" s="6">
        <v>16214</v>
      </c>
      <c r="Z22" s="6">
        <v>15904</v>
      </c>
      <c r="AA22" s="6">
        <v>12971</v>
      </c>
      <c r="AB22" s="6">
        <v>7266</v>
      </c>
    </row>
    <row r="23" spans="2:28" ht="14.25" customHeight="1" thickBot="1" x14ac:dyDescent="0.3">
      <c r="B23" s="110" t="s">
        <v>43</v>
      </c>
      <c r="C23" s="110"/>
      <c r="D23" s="110"/>
      <c r="E23" s="110"/>
      <c r="F23" s="110"/>
      <c r="G23" s="37">
        <v>4313</v>
      </c>
      <c r="H23" s="6">
        <v>5071</v>
      </c>
      <c r="I23" s="6">
        <v>3231</v>
      </c>
      <c r="J23" s="6">
        <v>3833</v>
      </c>
      <c r="K23" s="6">
        <v>4718</v>
      </c>
      <c r="L23" s="6">
        <v>8052</v>
      </c>
      <c r="M23" s="6">
        <v>7273</v>
      </c>
      <c r="N23" s="6">
        <v>8338</v>
      </c>
      <c r="O23" s="6">
        <v>6925</v>
      </c>
      <c r="P23" s="6">
        <v>4482</v>
      </c>
      <c r="Q23" s="6">
        <v>8569</v>
      </c>
      <c r="R23" s="6">
        <v>7538</v>
      </c>
      <c r="S23" s="6">
        <v>6276</v>
      </c>
      <c r="T23" s="6">
        <v>6545</v>
      </c>
      <c r="U23" s="6">
        <v>5002</v>
      </c>
      <c r="V23" s="6">
        <v>4778</v>
      </c>
      <c r="W23" s="6">
        <v>3315</v>
      </c>
      <c r="X23" s="6">
        <v>3510</v>
      </c>
      <c r="Y23" s="6">
        <v>3113</v>
      </c>
      <c r="Z23" s="6">
        <v>3597</v>
      </c>
      <c r="AA23" s="6">
        <v>2818</v>
      </c>
      <c r="AB23" s="6">
        <v>3262</v>
      </c>
    </row>
    <row r="24" spans="2:28" ht="26.25" customHeight="1" thickBot="1" x14ac:dyDescent="0.3">
      <c r="B24" s="111" t="s">
        <v>44</v>
      </c>
      <c r="C24" s="111"/>
      <c r="D24" s="111"/>
      <c r="E24" s="111"/>
      <c r="F24" s="111"/>
      <c r="G24" s="38">
        <v>281258</v>
      </c>
      <c r="H24" s="25">
        <v>292261</v>
      </c>
      <c r="I24" s="25">
        <v>282026</v>
      </c>
      <c r="J24" s="25">
        <v>263222</v>
      </c>
      <c r="K24" s="25">
        <v>316403</v>
      </c>
      <c r="L24" s="25">
        <v>300109</v>
      </c>
      <c r="M24" s="25">
        <v>242635</v>
      </c>
      <c r="N24" s="25">
        <v>339632</v>
      </c>
      <c r="O24" s="25">
        <v>340535</v>
      </c>
      <c r="P24" s="25">
        <v>244596</v>
      </c>
      <c r="Q24" s="25">
        <v>0</v>
      </c>
      <c r="R24" s="25">
        <v>0</v>
      </c>
      <c r="S24" s="25">
        <v>0</v>
      </c>
      <c r="T24" s="25">
        <v>216017</v>
      </c>
      <c r="U24" s="25">
        <v>0</v>
      </c>
      <c r="V24" s="25">
        <v>0</v>
      </c>
      <c r="W24" s="25">
        <v>0</v>
      </c>
      <c r="X24" s="25">
        <v>213106</v>
      </c>
      <c r="Y24" s="6">
        <v>0</v>
      </c>
      <c r="Z24" s="6">
        <v>0</v>
      </c>
      <c r="AA24" s="6">
        <v>0</v>
      </c>
      <c r="AB24" s="6">
        <v>0</v>
      </c>
    </row>
    <row r="25" spans="2:28" ht="25.5" customHeight="1" thickBot="1" x14ac:dyDescent="0.3">
      <c r="B25" s="111" t="s">
        <v>45</v>
      </c>
      <c r="C25" s="111"/>
      <c r="D25" s="111"/>
      <c r="E25" s="111"/>
      <c r="F25" s="111"/>
      <c r="G25" s="3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2:28" ht="14.25" customHeight="1" thickBot="1" x14ac:dyDescent="0.3">
      <c r="B26" s="112" t="s">
        <v>46</v>
      </c>
      <c r="C26" s="112"/>
      <c r="D26" s="112"/>
      <c r="E26" s="112"/>
      <c r="F26" s="112"/>
      <c r="G26" s="39">
        <v>450791</v>
      </c>
      <c r="H26" s="15">
        <v>459128</v>
      </c>
      <c r="I26" s="15">
        <v>454341</v>
      </c>
      <c r="J26" s="15">
        <v>403572</v>
      </c>
      <c r="K26" s="15">
        <v>457407</v>
      </c>
      <c r="L26" s="15">
        <v>429311</v>
      </c>
      <c r="M26" s="15">
        <v>376627</v>
      </c>
      <c r="N26" s="15">
        <v>456955</v>
      </c>
      <c r="O26" s="15">
        <v>422814</v>
      </c>
      <c r="P26" s="15">
        <v>324892</v>
      </c>
      <c r="Q26" s="15">
        <v>356225</v>
      </c>
      <c r="R26" s="15">
        <v>395859</v>
      </c>
      <c r="S26" s="15">
        <v>328584</v>
      </c>
      <c r="T26" s="15">
        <v>303908</v>
      </c>
      <c r="U26" s="15">
        <v>334200</v>
      </c>
      <c r="V26" s="15">
        <v>303502</v>
      </c>
      <c r="W26" s="15">
        <v>346926</v>
      </c>
      <c r="X26" s="15">
        <v>315821</v>
      </c>
      <c r="Y26" s="15">
        <v>316824</v>
      </c>
      <c r="Z26" s="15">
        <v>310433</v>
      </c>
      <c r="AA26" s="15">
        <v>293537</v>
      </c>
      <c r="AB26" s="15">
        <v>214636</v>
      </c>
    </row>
    <row r="27" spans="2:28" ht="2.25" customHeight="1" x14ac:dyDescent="0.25">
      <c r="B27" s="34"/>
      <c r="C27" s="34"/>
      <c r="D27" s="34"/>
      <c r="E27" s="34"/>
      <c r="F27" s="3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2:28" ht="14.25" customHeight="1" x14ac:dyDescent="0.25">
      <c r="B28" s="109" t="s">
        <v>47</v>
      </c>
      <c r="C28" s="109"/>
      <c r="D28" s="109"/>
      <c r="E28" s="109"/>
      <c r="F28" s="109"/>
      <c r="G28" s="14">
        <v>752270</v>
      </c>
      <c r="H28" s="14">
        <v>774537</v>
      </c>
      <c r="I28" s="14">
        <v>750567</v>
      </c>
      <c r="J28" s="14">
        <v>694268</v>
      </c>
      <c r="K28" s="14">
        <v>728635</v>
      </c>
      <c r="L28" s="14">
        <v>687372</v>
      </c>
      <c r="M28" s="14">
        <v>642148</v>
      </c>
      <c r="N28" s="14">
        <v>706146</v>
      </c>
      <c r="O28" s="14">
        <v>667608</v>
      </c>
      <c r="P28" s="14">
        <v>536541</v>
      </c>
      <c r="Q28" s="14">
        <v>568286</v>
      </c>
      <c r="R28" s="14">
        <v>580849</v>
      </c>
      <c r="S28" s="14">
        <v>505712</v>
      </c>
      <c r="T28" s="14">
        <v>467055</v>
      </c>
      <c r="U28" s="14">
        <v>506717</v>
      </c>
      <c r="V28" s="14">
        <v>465571</v>
      </c>
      <c r="W28" s="14">
        <v>500118</v>
      </c>
      <c r="X28" s="14">
        <v>468474</v>
      </c>
      <c r="Y28" s="14">
        <v>481874</v>
      </c>
      <c r="Z28" s="14">
        <v>469741</v>
      </c>
      <c r="AA28" s="14">
        <v>448753</v>
      </c>
      <c r="AB28" s="14">
        <v>370022</v>
      </c>
    </row>
    <row r="29" spans="2:28" ht="15.75" customHeight="1" x14ac:dyDescent="0.25">
      <c r="G29" s="5"/>
      <c r="V29" s="1"/>
      <c r="W29" s="1"/>
      <c r="X29" s="1"/>
      <c r="Y29" s="1"/>
      <c r="Z29" s="1"/>
      <c r="AA29" s="1"/>
    </row>
    <row r="30" spans="2:28" ht="15.75" customHeight="1" x14ac:dyDescent="0.25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2:28" ht="15.75" customHeight="1" x14ac:dyDescent="0.25"/>
    <row r="32" spans="2:28" ht="15.75" customHeight="1" x14ac:dyDescent="0.25">
      <c r="G32" s="5"/>
    </row>
    <row r="33" spans="20:20" ht="15.75" customHeight="1" x14ac:dyDescent="0.25"/>
    <row r="34" spans="20:20" ht="15.75" customHeight="1" x14ac:dyDescent="0.25"/>
    <row r="35" spans="20:20" ht="1.5" customHeight="1" x14ac:dyDescent="0.25"/>
    <row r="36" spans="20:20" ht="15.75" customHeight="1" x14ac:dyDescent="0.25"/>
    <row r="37" spans="20:20" ht="15.75" customHeight="1" x14ac:dyDescent="0.25">
      <c r="T37" s="3"/>
    </row>
    <row r="38" spans="20:20" ht="15.75" customHeight="1" x14ac:dyDescent="0.25"/>
    <row r="39" spans="20:20" ht="15.75" customHeight="1" x14ac:dyDescent="0.25"/>
    <row r="40" spans="20:20" ht="21" customHeight="1" x14ac:dyDescent="0.25"/>
    <row r="41" spans="20:20" ht="15.75" customHeight="1" x14ac:dyDescent="0.25"/>
    <row r="42" spans="20:20" ht="15.75" customHeight="1" x14ac:dyDescent="0.25"/>
    <row r="43" spans="20:20" ht="15.75" customHeight="1" x14ac:dyDescent="0.25"/>
    <row r="44" spans="20:20" ht="15.75" customHeight="1" x14ac:dyDescent="0.25"/>
    <row r="45" spans="20:20" ht="15.75" customHeight="1" x14ac:dyDescent="0.25"/>
    <row r="46" spans="20:20" ht="15.75" customHeight="1" x14ac:dyDescent="0.25"/>
    <row r="47" spans="20:20" ht="15.75" customHeight="1" x14ac:dyDescent="0.25"/>
    <row r="48" spans="20:2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</sheetData>
  <mergeCells count="26">
    <mergeCell ref="C4:F4"/>
    <mergeCell ref="B1:F1"/>
    <mergeCell ref="B2:F2"/>
    <mergeCell ref="B3:F3"/>
    <mergeCell ref="C5:F5"/>
    <mergeCell ref="C6:F6"/>
    <mergeCell ref="C8:F8"/>
    <mergeCell ref="C7:F7"/>
    <mergeCell ref="B17:F17"/>
    <mergeCell ref="B9:F9"/>
    <mergeCell ref="B10:F10"/>
    <mergeCell ref="B11:F11"/>
    <mergeCell ref="B12:F12"/>
    <mergeCell ref="B14:F14"/>
    <mergeCell ref="B15:F15"/>
    <mergeCell ref="B16:F16"/>
    <mergeCell ref="B13:F13"/>
    <mergeCell ref="B28:F28"/>
    <mergeCell ref="B18:F18"/>
    <mergeCell ref="B20:F20"/>
    <mergeCell ref="B21:F21"/>
    <mergeCell ref="B22:F22"/>
    <mergeCell ref="B23:F23"/>
    <mergeCell ref="B24:F24"/>
    <mergeCell ref="B25:F25"/>
    <mergeCell ref="B26:F26"/>
  </mergeCells>
  <conditionalFormatting sqref="T37">
    <cfRule type="containsText" dxfId="1" priority="15" operator="containsText" text="błąd">
      <formula>NOT(ISERROR(SEARCH("błąd",T37)))</formula>
    </cfRule>
    <cfRule type="containsText" dxfId="0" priority="16" operator="containsText" text="ok">
      <formula>NOT(ISERROR(SEARCH("ok",T37)))</formula>
    </cfRule>
  </conditionalFormatting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50A9-B998-42C7-BE48-9224E996B9DA}">
  <dimension ref="A1:AD63"/>
  <sheetViews>
    <sheetView showGridLines="0" zoomScale="115" zoomScaleNormal="115" workbookViewId="0">
      <pane xSplit="6" ySplit="1" topLeftCell="G36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43" sqref="G43"/>
    </sheetView>
  </sheetViews>
  <sheetFormatPr defaultColWidth="8.7265625" defaultRowHeight="13.5" customHeight="1" x14ac:dyDescent="0.25"/>
  <cols>
    <col min="1" max="1" width="2.7265625" style="1" customWidth="1"/>
    <col min="2" max="2" width="2.1796875" style="1" customWidth="1"/>
    <col min="3" max="3" width="2" style="1" customWidth="1"/>
    <col min="4" max="5" width="1.54296875" style="1" customWidth="1"/>
    <col min="6" max="6" width="44.7265625" style="1" customWidth="1"/>
    <col min="7" max="11" width="13" style="1" customWidth="1"/>
    <col min="12" max="12" width="13" style="97" customWidth="1"/>
    <col min="13" max="18" width="13" style="1" customWidth="1"/>
    <col min="19" max="27" width="12.7265625" style="1" customWidth="1"/>
    <col min="28" max="16384" width="8.7265625" style="1"/>
  </cols>
  <sheetData>
    <row r="1" spans="4:30" ht="24.75" customHeight="1" thickBot="1" x14ac:dyDescent="0.3">
      <c r="D1" s="126" t="s">
        <v>48</v>
      </c>
      <c r="E1" s="126"/>
      <c r="F1" s="126"/>
      <c r="G1" s="24" t="s">
        <v>173</v>
      </c>
      <c r="H1" s="24" t="s">
        <v>172</v>
      </c>
      <c r="I1" s="24" t="s">
        <v>171</v>
      </c>
      <c r="J1" s="24" t="s">
        <v>170</v>
      </c>
      <c r="K1" s="24" t="s">
        <v>169</v>
      </c>
      <c r="L1" s="24" t="s">
        <v>163</v>
      </c>
      <c r="M1" s="24" t="s">
        <v>162</v>
      </c>
      <c r="N1" s="24" t="s">
        <v>49</v>
      </c>
      <c r="O1" s="24" t="s">
        <v>50</v>
      </c>
      <c r="P1" s="24" t="s">
        <v>51</v>
      </c>
      <c r="Q1" s="24" t="s">
        <v>52</v>
      </c>
      <c r="R1" s="24" t="s">
        <v>53</v>
      </c>
      <c r="S1" s="24" t="s">
        <v>54</v>
      </c>
      <c r="T1" s="24" t="s">
        <v>55</v>
      </c>
      <c r="U1" s="24" t="s">
        <v>56</v>
      </c>
      <c r="V1" s="24" t="s">
        <v>57</v>
      </c>
      <c r="W1" s="24" t="s">
        <v>58</v>
      </c>
      <c r="X1" s="24" t="s">
        <v>59</v>
      </c>
      <c r="Y1" s="24" t="s">
        <v>60</v>
      </c>
      <c r="Z1" s="24" t="s">
        <v>61</v>
      </c>
      <c r="AA1" s="24" t="s">
        <v>62</v>
      </c>
    </row>
    <row r="2" spans="4:30" ht="13.5" customHeight="1" thickBot="1" x14ac:dyDescent="0.3">
      <c r="D2" s="121" t="s">
        <v>63</v>
      </c>
      <c r="E2" s="121"/>
      <c r="F2" s="121"/>
      <c r="G2" s="39">
        <v>345248</v>
      </c>
      <c r="H2" s="15">
        <v>1450732</v>
      </c>
      <c r="I2" s="15">
        <v>1093613</v>
      </c>
      <c r="J2" s="15">
        <v>732883</v>
      </c>
      <c r="K2" s="15">
        <v>379326</v>
      </c>
      <c r="L2" s="43">
        <v>1523278</v>
      </c>
      <c r="M2" s="15">
        <v>1136848</v>
      </c>
      <c r="N2" s="15">
        <v>772452</v>
      </c>
      <c r="O2" s="15">
        <v>409971</v>
      </c>
      <c r="P2" s="15">
        <v>1314347</v>
      </c>
      <c r="Q2" s="15">
        <v>950566</v>
      </c>
      <c r="R2" s="15">
        <v>602386</v>
      </c>
      <c r="S2" s="15">
        <v>274374</v>
      </c>
      <c r="T2" s="15">
        <v>1064866</v>
      </c>
      <c r="U2" s="15">
        <v>761396</v>
      </c>
      <c r="V2" s="15">
        <v>493737</v>
      </c>
      <c r="W2" s="15">
        <v>240079</v>
      </c>
      <c r="X2" s="15">
        <v>890035</v>
      </c>
      <c r="Y2" s="15">
        <v>647347</v>
      </c>
      <c r="Z2" s="15">
        <v>417700</v>
      </c>
      <c r="AA2" s="15">
        <v>207548</v>
      </c>
      <c r="AB2" s="5"/>
      <c r="AC2" s="5">
        <f>J2-N2</f>
        <v>-39569</v>
      </c>
    </row>
    <row r="3" spans="4:30" ht="13.5" customHeight="1" thickBot="1" x14ac:dyDescent="0.3">
      <c r="D3" s="118" t="s">
        <v>64</v>
      </c>
      <c r="E3" s="118"/>
      <c r="F3" s="118"/>
      <c r="G3" s="46">
        <v>9944</v>
      </c>
      <c r="H3" s="6">
        <v>31356</v>
      </c>
      <c r="I3" s="6">
        <v>22614</v>
      </c>
      <c r="J3" s="6">
        <v>14574</v>
      </c>
      <c r="K3" s="6">
        <v>7167</v>
      </c>
      <c r="L3" s="42">
        <v>24470</v>
      </c>
      <c r="M3" s="6">
        <v>17462</v>
      </c>
      <c r="N3" s="6">
        <v>11770</v>
      </c>
      <c r="O3" s="6">
        <v>5836</v>
      </c>
      <c r="P3" s="6">
        <v>22968</v>
      </c>
      <c r="Q3" s="6">
        <v>17070</v>
      </c>
      <c r="R3" s="6">
        <v>11286</v>
      </c>
      <c r="S3" s="6">
        <v>5568</v>
      </c>
      <c r="T3" s="6">
        <v>22142</v>
      </c>
      <c r="U3" s="6">
        <v>16321</v>
      </c>
      <c r="V3" s="6">
        <v>10783</v>
      </c>
      <c r="W3" s="6">
        <v>5200</v>
      </c>
      <c r="X3" s="6">
        <v>20474</v>
      </c>
      <c r="Y3" s="6">
        <v>15154</v>
      </c>
      <c r="Z3" s="6">
        <v>9986</v>
      </c>
      <c r="AA3" s="6">
        <v>4717</v>
      </c>
      <c r="AC3" s="5">
        <f>J3-N3</f>
        <v>2804</v>
      </c>
    </row>
    <row r="4" spans="4:30" ht="13.5" customHeight="1" thickBot="1" x14ac:dyDescent="0.3">
      <c r="D4" s="127" t="s">
        <v>65</v>
      </c>
      <c r="E4" s="127"/>
      <c r="F4" s="127"/>
      <c r="G4" s="46">
        <v>7291</v>
      </c>
      <c r="H4" s="5">
        <v>25876</v>
      </c>
      <c r="I4" s="5">
        <v>18311</v>
      </c>
      <c r="J4" s="5">
        <v>12295</v>
      </c>
      <c r="K4" s="5">
        <v>6937</v>
      </c>
      <c r="L4" s="44">
        <v>28445</v>
      </c>
      <c r="M4" s="5">
        <v>20696</v>
      </c>
      <c r="N4" s="5">
        <v>14151</v>
      </c>
      <c r="O4" s="5">
        <v>7462</v>
      </c>
      <c r="P4" s="5">
        <v>23973</v>
      </c>
      <c r="Q4" s="5">
        <v>16993</v>
      </c>
      <c r="R4" s="6">
        <v>11667</v>
      </c>
      <c r="S4" s="6">
        <v>5931</v>
      </c>
      <c r="T4" s="5">
        <v>20778</v>
      </c>
      <c r="U4" s="5">
        <v>14093</v>
      </c>
      <c r="V4" s="5">
        <v>9227</v>
      </c>
      <c r="W4" s="5">
        <v>4585</v>
      </c>
      <c r="X4" s="5">
        <v>14266</v>
      </c>
      <c r="Y4" s="5">
        <v>10086</v>
      </c>
      <c r="Z4" s="5">
        <v>6048</v>
      </c>
      <c r="AA4" s="5">
        <v>3117</v>
      </c>
      <c r="AC4" s="87">
        <f t="shared" ref="AC4:AC13" si="0">J4-N4</f>
        <v>-1856</v>
      </c>
      <c r="AD4" s="5">
        <f>-AC4</f>
        <v>1856</v>
      </c>
    </row>
    <row r="5" spans="4:30" ht="13.5" customHeight="1" thickBot="1" x14ac:dyDescent="0.3">
      <c r="D5" s="104" t="s">
        <v>66</v>
      </c>
      <c r="E5" s="104"/>
      <c r="F5" s="104"/>
      <c r="G5" s="46">
        <v>1201</v>
      </c>
      <c r="H5" s="6">
        <v>4575</v>
      </c>
      <c r="I5" s="6">
        <v>3898</v>
      </c>
      <c r="J5" s="6">
        <v>2544</v>
      </c>
      <c r="K5" s="6">
        <v>1192</v>
      </c>
      <c r="L5" s="42">
        <v>2036</v>
      </c>
      <c r="M5" s="6">
        <v>1221</v>
      </c>
      <c r="N5" s="6">
        <v>1213</v>
      </c>
      <c r="O5" s="6">
        <v>352</v>
      </c>
      <c r="P5" s="6">
        <v>2480</v>
      </c>
      <c r="Q5" s="6">
        <v>974</v>
      </c>
      <c r="R5" s="6">
        <v>451</v>
      </c>
      <c r="S5" s="6">
        <v>221</v>
      </c>
      <c r="T5" s="6">
        <v>4622</v>
      </c>
      <c r="U5" s="6">
        <v>2874</v>
      </c>
      <c r="V5" s="6">
        <v>1269</v>
      </c>
      <c r="W5" s="6">
        <v>791</v>
      </c>
      <c r="X5" s="6">
        <v>2728</v>
      </c>
      <c r="Y5" s="6">
        <v>1698</v>
      </c>
      <c r="Z5" s="6">
        <v>776</v>
      </c>
      <c r="AA5" s="6">
        <v>339</v>
      </c>
      <c r="AC5" s="87">
        <f t="shared" si="0"/>
        <v>1331</v>
      </c>
      <c r="AD5" s="5">
        <f t="shared" ref="AD5:AD9" si="1">-AC5</f>
        <v>-1331</v>
      </c>
    </row>
    <row r="6" spans="4:30" ht="13.5" customHeight="1" thickBot="1" x14ac:dyDescent="0.3">
      <c r="D6" s="104" t="s">
        <v>67</v>
      </c>
      <c r="E6" s="104"/>
      <c r="F6" s="104"/>
      <c r="G6" s="46">
        <v>35219</v>
      </c>
      <c r="H6" s="6">
        <v>105604</v>
      </c>
      <c r="I6" s="6">
        <v>77702</v>
      </c>
      <c r="J6" s="6">
        <v>51516</v>
      </c>
      <c r="K6" s="6">
        <v>26382</v>
      </c>
      <c r="L6" s="42">
        <v>97447</v>
      </c>
      <c r="M6" s="6">
        <v>69875</v>
      </c>
      <c r="N6" s="6">
        <v>44860</v>
      </c>
      <c r="O6" s="6">
        <v>21580</v>
      </c>
      <c r="P6" s="6">
        <v>79031</v>
      </c>
      <c r="Q6" s="6">
        <v>57378</v>
      </c>
      <c r="R6" s="6">
        <v>37978</v>
      </c>
      <c r="S6" s="6">
        <v>17360</v>
      </c>
      <c r="T6" s="6">
        <v>67258</v>
      </c>
      <c r="U6" s="6">
        <v>49094</v>
      </c>
      <c r="V6" s="6">
        <v>32354</v>
      </c>
      <c r="W6" s="6">
        <v>15124</v>
      </c>
      <c r="X6" s="6">
        <v>54894</v>
      </c>
      <c r="Y6" s="6">
        <v>39470</v>
      </c>
      <c r="Z6" s="6">
        <v>25838</v>
      </c>
      <c r="AA6" s="6">
        <v>13375</v>
      </c>
      <c r="AC6" s="87">
        <f t="shared" si="0"/>
        <v>6656</v>
      </c>
      <c r="AD6" s="5">
        <f t="shared" si="1"/>
        <v>-6656</v>
      </c>
    </row>
    <row r="7" spans="4:30" ht="13.5" customHeight="1" thickBot="1" x14ac:dyDescent="0.3">
      <c r="D7" s="104" t="s">
        <v>68</v>
      </c>
      <c r="E7" s="104"/>
      <c r="F7" s="104"/>
      <c r="G7" s="46">
        <v>284</v>
      </c>
      <c r="H7" s="6">
        <v>1093</v>
      </c>
      <c r="I7" s="6">
        <v>789</v>
      </c>
      <c r="J7" s="6">
        <v>504</v>
      </c>
      <c r="K7" s="6">
        <v>257</v>
      </c>
      <c r="L7" s="42">
        <v>1111</v>
      </c>
      <c r="M7" s="6">
        <v>840</v>
      </c>
      <c r="N7" s="6">
        <v>481</v>
      </c>
      <c r="O7" s="6">
        <v>227</v>
      </c>
      <c r="P7" s="6">
        <v>823</v>
      </c>
      <c r="Q7" s="6">
        <v>623</v>
      </c>
      <c r="R7" s="6">
        <v>395</v>
      </c>
      <c r="S7" s="6">
        <v>184</v>
      </c>
      <c r="T7" s="6">
        <v>871</v>
      </c>
      <c r="U7" s="6">
        <v>656</v>
      </c>
      <c r="V7" s="6">
        <v>450</v>
      </c>
      <c r="W7" s="6">
        <v>218</v>
      </c>
      <c r="X7" s="6">
        <v>1092</v>
      </c>
      <c r="Y7" s="6">
        <v>773</v>
      </c>
      <c r="Z7" s="6">
        <v>532</v>
      </c>
      <c r="AA7" s="6">
        <v>282</v>
      </c>
      <c r="AC7" s="88">
        <f t="shared" si="0"/>
        <v>23</v>
      </c>
      <c r="AD7" s="5">
        <f t="shared" si="1"/>
        <v>-23</v>
      </c>
    </row>
    <row r="8" spans="4:30" ht="13.5" customHeight="1" thickBot="1" x14ac:dyDescent="0.3">
      <c r="D8" s="104" t="s">
        <v>69</v>
      </c>
      <c r="E8" s="104"/>
      <c r="F8" s="104"/>
      <c r="G8" s="46">
        <v>53939</v>
      </c>
      <c r="H8" s="6">
        <v>93384</v>
      </c>
      <c r="I8" s="6">
        <v>68160</v>
      </c>
      <c r="J8" s="6">
        <v>46139</v>
      </c>
      <c r="K8" s="6">
        <v>23018</v>
      </c>
      <c r="L8" s="42">
        <v>88530</v>
      </c>
      <c r="M8" s="6">
        <v>66087</v>
      </c>
      <c r="N8" s="6">
        <v>45413</v>
      </c>
      <c r="O8" s="6">
        <v>22078</v>
      </c>
      <c r="P8" s="6">
        <v>75916</v>
      </c>
      <c r="Q8" s="6">
        <v>53458</v>
      </c>
      <c r="R8" s="6">
        <v>35685</v>
      </c>
      <c r="S8" s="6">
        <v>16969</v>
      </c>
      <c r="T8" s="6">
        <v>63785</v>
      </c>
      <c r="U8" s="6">
        <v>45866</v>
      </c>
      <c r="V8" s="6">
        <v>30745</v>
      </c>
      <c r="W8" s="6">
        <v>14330</v>
      </c>
      <c r="X8" s="6">
        <v>54845</v>
      </c>
      <c r="Y8" s="6">
        <v>39578</v>
      </c>
      <c r="Z8" s="6">
        <v>26431</v>
      </c>
      <c r="AA8" s="6">
        <v>13066</v>
      </c>
      <c r="AC8" s="87">
        <f t="shared" si="0"/>
        <v>726</v>
      </c>
      <c r="AD8" s="5">
        <f t="shared" si="1"/>
        <v>-726</v>
      </c>
    </row>
    <row r="9" spans="4:30" ht="12.75" customHeight="1" thickBot="1" x14ac:dyDescent="0.3">
      <c r="D9" s="104" t="s">
        <v>70</v>
      </c>
      <c r="E9" s="104"/>
      <c r="F9" s="104"/>
      <c r="G9" s="46">
        <v>2156</v>
      </c>
      <c r="H9" s="6">
        <v>9588</v>
      </c>
      <c r="I9" s="6">
        <v>6679</v>
      </c>
      <c r="J9" s="6">
        <v>4605</v>
      </c>
      <c r="K9" s="6">
        <v>1976</v>
      </c>
      <c r="L9" s="42">
        <v>7565</v>
      </c>
      <c r="M9" s="6">
        <v>5156</v>
      </c>
      <c r="N9" s="6">
        <v>3414</v>
      </c>
      <c r="O9" s="6">
        <v>1509</v>
      </c>
      <c r="P9" s="6">
        <v>6750</v>
      </c>
      <c r="Q9" s="6">
        <v>3865</v>
      </c>
      <c r="R9" s="6">
        <v>2371</v>
      </c>
      <c r="S9" s="6">
        <v>956</v>
      </c>
      <c r="T9" s="6">
        <v>8051</v>
      </c>
      <c r="U9" s="6">
        <v>5523</v>
      </c>
      <c r="V9" s="6">
        <v>3605</v>
      </c>
      <c r="W9" s="6">
        <v>2009</v>
      </c>
      <c r="X9" s="6">
        <v>7460</v>
      </c>
      <c r="Y9" s="6">
        <v>4893</v>
      </c>
      <c r="Z9" s="6">
        <v>3238</v>
      </c>
      <c r="AA9" s="6">
        <v>1540</v>
      </c>
      <c r="AC9" s="89">
        <f t="shared" si="0"/>
        <v>1191</v>
      </c>
      <c r="AD9" s="5">
        <f t="shared" si="1"/>
        <v>-1191</v>
      </c>
    </row>
    <row r="10" spans="4:30" ht="13.5" customHeight="1" thickBot="1" x14ac:dyDescent="0.3">
      <c r="E10" s="104" t="s">
        <v>71</v>
      </c>
      <c r="F10" s="104"/>
      <c r="G10" s="46">
        <v>69</v>
      </c>
      <c r="H10" s="42">
        <v>687</v>
      </c>
      <c r="I10" s="42">
        <v>529</v>
      </c>
      <c r="J10" s="42">
        <v>309</v>
      </c>
      <c r="K10" s="42">
        <v>144</v>
      </c>
      <c r="L10" s="42">
        <v>405</v>
      </c>
      <c r="M10" s="42">
        <v>253</v>
      </c>
      <c r="N10" s="42">
        <v>300</v>
      </c>
      <c r="O10" s="42">
        <v>117</v>
      </c>
      <c r="P10" s="42">
        <v>725</v>
      </c>
      <c r="Q10" s="42">
        <v>176</v>
      </c>
      <c r="R10" s="42">
        <v>-20</v>
      </c>
      <c r="S10" s="6">
        <v>124</v>
      </c>
      <c r="T10" s="42">
        <v>1013</v>
      </c>
      <c r="U10" s="42">
        <v>595</v>
      </c>
      <c r="V10" s="42">
        <v>257</v>
      </c>
      <c r="W10" s="42">
        <v>428</v>
      </c>
      <c r="X10" s="42">
        <v>884</v>
      </c>
      <c r="Y10" s="42">
        <v>814</v>
      </c>
      <c r="Z10" s="42">
        <v>621</v>
      </c>
      <c r="AA10" s="42">
        <v>317</v>
      </c>
      <c r="AC10" s="5">
        <f t="shared" si="0"/>
        <v>9</v>
      </c>
    </row>
    <row r="11" spans="4:30" ht="13.5" customHeight="1" thickBot="1" x14ac:dyDescent="0.3">
      <c r="D11" s="104" t="s">
        <v>72</v>
      </c>
      <c r="E11" s="104"/>
      <c r="F11" s="104"/>
      <c r="G11" s="46">
        <v>261102</v>
      </c>
      <c r="H11" s="42">
        <v>1111711</v>
      </c>
      <c r="I11" s="42">
        <v>840592</v>
      </c>
      <c r="J11" s="42">
        <v>562408</v>
      </c>
      <c r="K11" s="42">
        <v>291453</v>
      </c>
      <c r="L11" s="42">
        <v>1137714</v>
      </c>
      <c r="M11" s="42">
        <v>848705</v>
      </c>
      <c r="N11" s="42">
        <v>570385</v>
      </c>
      <c r="O11" s="42">
        <v>309472</v>
      </c>
      <c r="P11" s="42">
        <v>983054</v>
      </c>
      <c r="Q11" s="42">
        <v>709948</v>
      </c>
      <c r="R11" s="6">
        <v>448269</v>
      </c>
      <c r="S11" s="6">
        <v>208220</v>
      </c>
      <c r="T11" s="42">
        <v>825130</v>
      </c>
      <c r="U11" s="42">
        <v>592556</v>
      </c>
      <c r="V11" s="42">
        <v>385849</v>
      </c>
      <c r="W11" s="42">
        <v>190517</v>
      </c>
      <c r="X11" s="42">
        <v>701579</v>
      </c>
      <c r="Y11" s="42">
        <v>511212</v>
      </c>
      <c r="Z11" s="42">
        <v>330125</v>
      </c>
      <c r="AA11" s="42">
        <v>164014</v>
      </c>
      <c r="AC11" s="5">
        <f t="shared" si="0"/>
        <v>-7977</v>
      </c>
      <c r="AD11" s="34">
        <f>AC2-AC11</f>
        <v>-31592</v>
      </c>
    </row>
    <row r="12" spans="4:30" ht="13.5" customHeight="1" thickBot="1" x14ac:dyDescent="0.3">
      <c r="D12" s="104" t="s">
        <v>73</v>
      </c>
      <c r="E12" s="104"/>
      <c r="F12" s="104"/>
      <c r="G12" s="46">
        <v>479</v>
      </c>
      <c r="H12" s="42">
        <v>1337</v>
      </c>
      <c r="I12" s="42">
        <v>930</v>
      </c>
      <c r="J12" s="42">
        <v>745</v>
      </c>
      <c r="K12" s="42">
        <v>268</v>
      </c>
      <c r="L12" s="42">
        <v>1010</v>
      </c>
      <c r="M12" s="42">
        <v>492</v>
      </c>
      <c r="N12" s="42">
        <v>302</v>
      </c>
      <c r="O12" s="42">
        <v>167</v>
      </c>
      <c r="P12" s="42">
        <v>2929</v>
      </c>
      <c r="Q12" s="42">
        <v>2626</v>
      </c>
      <c r="R12" s="6">
        <v>1535</v>
      </c>
      <c r="S12" s="6">
        <v>211</v>
      </c>
      <c r="T12" s="42">
        <v>7349</v>
      </c>
      <c r="U12" s="42">
        <v>396</v>
      </c>
      <c r="V12" s="42">
        <v>362</v>
      </c>
      <c r="W12" s="42">
        <v>199</v>
      </c>
      <c r="X12" s="42">
        <v>739</v>
      </c>
      <c r="Y12" s="42">
        <v>575</v>
      </c>
      <c r="Z12" s="42">
        <v>441</v>
      </c>
      <c r="AA12" s="42">
        <v>158</v>
      </c>
      <c r="AC12" s="5">
        <f t="shared" si="0"/>
        <v>443</v>
      </c>
      <c r="AD12" s="34">
        <f>AC12-AC13</f>
        <v>570</v>
      </c>
    </row>
    <row r="13" spans="4:30" ht="13.5" customHeight="1" thickBot="1" x14ac:dyDescent="0.3">
      <c r="D13" s="104" t="s">
        <v>74</v>
      </c>
      <c r="E13" s="104"/>
      <c r="F13" s="104"/>
      <c r="G13" s="46">
        <v>179</v>
      </c>
      <c r="H13" s="42">
        <v>885</v>
      </c>
      <c r="I13" s="42">
        <v>289</v>
      </c>
      <c r="J13" s="42">
        <v>236</v>
      </c>
      <c r="K13" s="42">
        <v>165</v>
      </c>
      <c r="L13" s="42">
        <v>1085</v>
      </c>
      <c r="M13" s="42">
        <v>560</v>
      </c>
      <c r="N13" s="42">
        <v>363</v>
      </c>
      <c r="O13" s="42">
        <v>202</v>
      </c>
      <c r="P13" s="42">
        <v>688</v>
      </c>
      <c r="Q13" s="42">
        <v>168</v>
      </c>
      <c r="R13" s="42">
        <v>137</v>
      </c>
      <c r="S13" s="42">
        <v>79</v>
      </c>
      <c r="T13" s="42">
        <v>1246</v>
      </c>
      <c r="U13" s="42">
        <v>658</v>
      </c>
      <c r="V13" s="42">
        <v>619</v>
      </c>
      <c r="W13" s="42">
        <v>199</v>
      </c>
      <c r="X13" s="42">
        <v>904</v>
      </c>
      <c r="Y13" s="42">
        <v>447</v>
      </c>
      <c r="Z13" s="42">
        <v>390</v>
      </c>
      <c r="AA13" s="42">
        <v>115</v>
      </c>
      <c r="AC13" s="5">
        <f t="shared" si="0"/>
        <v>-127</v>
      </c>
    </row>
    <row r="14" spans="4:30" ht="13.5" customHeight="1" thickBot="1" x14ac:dyDescent="0.3">
      <c r="D14" s="123" t="s">
        <v>75</v>
      </c>
      <c r="E14" s="123"/>
      <c r="F14" s="123"/>
      <c r="G14" s="39">
        <v>-25588</v>
      </c>
      <c r="H14" s="43">
        <v>67997</v>
      </c>
      <c r="I14" s="43">
        <v>55509</v>
      </c>
      <c r="J14" s="43">
        <v>38780</v>
      </c>
      <c r="K14" s="43">
        <v>21047</v>
      </c>
      <c r="L14" s="43">
        <v>135885</v>
      </c>
      <c r="M14" s="43">
        <v>106738</v>
      </c>
      <c r="N14" s="43">
        <v>80704</v>
      </c>
      <c r="O14" s="43">
        <v>41420</v>
      </c>
      <c r="P14" s="43">
        <v>121593</v>
      </c>
      <c r="Q14" s="43">
        <v>92715</v>
      </c>
      <c r="R14" s="43">
        <v>55682</v>
      </c>
      <c r="S14" s="43">
        <v>19097</v>
      </c>
      <c r="T14" s="43">
        <v>58332</v>
      </c>
      <c r="U14" s="43">
        <v>34151</v>
      </c>
      <c r="V14" s="43">
        <v>19198</v>
      </c>
      <c r="W14" s="43">
        <v>7305</v>
      </c>
      <c r="X14" s="43">
        <v>32532</v>
      </c>
      <c r="Y14" s="43">
        <v>24611</v>
      </c>
      <c r="Z14" s="43">
        <v>14777</v>
      </c>
      <c r="AA14" s="43">
        <v>7141</v>
      </c>
      <c r="AC14" s="5">
        <f>SUM(AC2,AC4:AC9,AC11,AD12)</f>
        <v>-38905</v>
      </c>
      <c r="AD14" s="5"/>
    </row>
    <row r="15" spans="4:30" ht="13.5" customHeight="1" thickBot="1" x14ac:dyDescent="0.3">
      <c r="D15" s="127" t="s">
        <v>76</v>
      </c>
      <c r="E15" s="127"/>
      <c r="F15" s="127"/>
      <c r="G15" s="46">
        <v>2134</v>
      </c>
      <c r="H15" s="44">
        <v>12068</v>
      </c>
      <c r="I15" s="44">
        <v>1349</v>
      </c>
      <c r="J15" s="44">
        <v>7629</v>
      </c>
      <c r="K15" s="44">
        <v>742</v>
      </c>
      <c r="L15" s="44">
        <v>1327</v>
      </c>
      <c r="M15" s="44">
        <v>324</v>
      </c>
      <c r="N15" s="44">
        <v>97</v>
      </c>
      <c r="O15" s="44">
        <v>35</v>
      </c>
      <c r="P15" s="44">
        <v>371</v>
      </c>
      <c r="Q15" s="44">
        <v>95</v>
      </c>
      <c r="R15" s="44">
        <v>1590</v>
      </c>
      <c r="S15" s="44">
        <v>32</v>
      </c>
      <c r="T15" s="44">
        <v>134</v>
      </c>
      <c r="U15" s="44">
        <v>116</v>
      </c>
      <c r="V15" s="44">
        <v>72</v>
      </c>
      <c r="W15" s="44">
        <v>68</v>
      </c>
      <c r="X15" s="44">
        <v>863</v>
      </c>
      <c r="Y15" s="44">
        <v>148</v>
      </c>
      <c r="Z15" s="44">
        <v>892</v>
      </c>
      <c r="AA15" s="44">
        <v>69</v>
      </c>
    </row>
    <row r="16" spans="4:30" ht="13.5" customHeight="1" thickBot="1" x14ac:dyDescent="0.3">
      <c r="D16" s="104" t="s">
        <v>77</v>
      </c>
      <c r="E16" s="104"/>
      <c r="F16" s="104"/>
      <c r="G16" s="46">
        <v>2483</v>
      </c>
      <c r="H16" s="42">
        <v>9575</v>
      </c>
      <c r="I16" s="42">
        <v>7064</v>
      </c>
      <c r="J16" s="42">
        <v>4619</v>
      </c>
      <c r="K16" s="42">
        <v>2294</v>
      </c>
      <c r="L16" s="42">
        <v>9176</v>
      </c>
      <c r="M16" s="42">
        <v>11652</v>
      </c>
      <c r="N16" s="42">
        <v>5127</v>
      </c>
      <c r="O16" s="42">
        <v>2376</v>
      </c>
      <c r="P16" s="42">
        <v>6315</v>
      </c>
      <c r="Q16" s="42">
        <v>4952</v>
      </c>
      <c r="R16" s="42">
        <v>3114</v>
      </c>
      <c r="S16" s="42">
        <v>2322</v>
      </c>
      <c r="T16" s="42">
        <v>13902</v>
      </c>
      <c r="U16" s="42">
        <v>9974</v>
      </c>
      <c r="V16" s="42">
        <v>7152</v>
      </c>
      <c r="W16" s="42">
        <v>6646</v>
      </c>
      <c r="X16" s="42">
        <v>8168</v>
      </c>
      <c r="Y16" s="42">
        <v>7344</v>
      </c>
      <c r="Z16" s="42">
        <v>4202</v>
      </c>
      <c r="AA16" s="42">
        <v>2093</v>
      </c>
      <c r="AD16" s="5">
        <f>N14+N3</f>
        <v>92474</v>
      </c>
    </row>
    <row r="17" spans="1:30" ht="27" customHeight="1" thickBot="1" x14ac:dyDescent="0.3">
      <c r="D17" s="107" t="s">
        <v>78</v>
      </c>
      <c r="E17" s="107"/>
      <c r="F17" s="107"/>
      <c r="G17" s="46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D17" s="5">
        <f>AD16+SUM(AD4:AD12)</f>
        <v>53381</v>
      </c>
    </row>
    <row r="18" spans="1:30" ht="13.5" customHeight="1" thickBot="1" x14ac:dyDescent="0.3">
      <c r="D18" s="123" t="s">
        <v>79</v>
      </c>
      <c r="E18" s="123"/>
      <c r="F18" s="123"/>
      <c r="G18" s="39">
        <v>-25937</v>
      </c>
      <c r="H18" s="43">
        <v>70490</v>
      </c>
      <c r="I18" s="43">
        <v>49794</v>
      </c>
      <c r="J18" s="43">
        <v>41790</v>
      </c>
      <c r="K18" s="43">
        <v>19495</v>
      </c>
      <c r="L18" s="43">
        <v>128036</v>
      </c>
      <c r="M18" s="43">
        <v>95410</v>
      </c>
      <c r="N18" s="43">
        <v>75674</v>
      </c>
      <c r="O18" s="43">
        <v>39079</v>
      </c>
      <c r="P18" s="43">
        <v>115649</v>
      </c>
      <c r="Q18" s="43">
        <v>87858</v>
      </c>
      <c r="R18" s="43">
        <v>54158</v>
      </c>
      <c r="S18" s="43">
        <v>16807</v>
      </c>
      <c r="T18" s="43">
        <v>44564</v>
      </c>
      <c r="U18" s="43">
        <v>24293</v>
      </c>
      <c r="V18" s="43">
        <v>12118</v>
      </c>
      <c r="W18" s="43">
        <v>727</v>
      </c>
      <c r="X18" s="43">
        <v>25227</v>
      </c>
      <c r="Y18" s="43">
        <v>17415</v>
      </c>
      <c r="Z18" s="43">
        <v>11467</v>
      </c>
      <c r="AA18" s="43">
        <v>5117</v>
      </c>
    </row>
    <row r="19" spans="1:30" ht="13.5" customHeight="1" thickBot="1" x14ac:dyDescent="0.3">
      <c r="D19" s="118" t="s">
        <v>80</v>
      </c>
      <c r="E19" s="118"/>
      <c r="F19" s="118"/>
      <c r="G19" s="46">
        <v>-4419</v>
      </c>
      <c r="H19" s="44">
        <v>15467</v>
      </c>
      <c r="I19" s="44">
        <v>12659</v>
      </c>
      <c r="J19" s="44">
        <v>8892</v>
      </c>
      <c r="K19" s="44">
        <v>4770</v>
      </c>
      <c r="L19" s="44">
        <v>25854</v>
      </c>
      <c r="M19" s="44">
        <v>19056</v>
      </c>
      <c r="N19" s="44">
        <v>15322</v>
      </c>
      <c r="O19" s="44">
        <v>7842</v>
      </c>
      <c r="P19" s="44">
        <v>23851</v>
      </c>
      <c r="Q19" s="44">
        <v>18283</v>
      </c>
      <c r="R19" s="44">
        <v>11140</v>
      </c>
      <c r="S19" s="44">
        <v>3339</v>
      </c>
      <c r="T19" s="44">
        <v>7429</v>
      </c>
      <c r="U19" s="44">
        <v>4429</v>
      </c>
      <c r="V19" s="44">
        <v>2702</v>
      </c>
      <c r="W19" s="44">
        <v>188</v>
      </c>
      <c r="X19" s="44">
        <v>5662</v>
      </c>
      <c r="Y19" s="44">
        <v>3213</v>
      </c>
      <c r="Z19" s="44">
        <v>3006</v>
      </c>
      <c r="AA19" s="44">
        <v>1251</v>
      </c>
    </row>
    <row r="20" spans="1:30" ht="13.5" customHeight="1" thickBot="1" x14ac:dyDescent="0.3">
      <c r="D20" s="124" t="s">
        <v>81</v>
      </c>
      <c r="E20" s="124"/>
      <c r="F20" s="124"/>
      <c r="G20" s="46">
        <v>-21518</v>
      </c>
      <c r="H20" s="44">
        <v>55023</v>
      </c>
      <c r="I20" s="44">
        <v>37135</v>
      </c>
      <c r="J20" s="44">
        <v>32898</v>
      </c>
      <c r="K20" s="44">
        <v>14725</v>
      </c>
      <c r="L20" s="44">
        <v>102182</v>
      </c>
      <c r="M20" s="44">
        <v>76354</v>
      </c>
      <c r="N20" s="44">
        <v>60352</v>
      </c>
      <c r="O20" s="44">
        <v>31237</v>
      </c>
      <c r="P20" s="44">
        <v>91798</v>
      </c>
      <c r="Q20" s="44">
        <v>69575</v>
      </c>
      <c r="R20" s="44">
        <v>43018</v>
      </c>
      <c r="S20" s="44">
        <v>13468</v>
      </c>
      <c r="T20" s="45">
        <v>37135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</row>
    <row r="21" spans="1:30" ht="13.5" customHeight="1" thickBot="1" x14ac:dyDescent="0.3">
      <c r="A21" s="7"/>
      <c r="B21" s="7"/>
      <c r="C21" s="7"/>
      <c r="D21" s="110" t="s">
        <v>82</v>
      </c>
      <c r="E21" s="110"/>
      <c r="F21" s="110"/>
      <c r="G21" s="46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30" ht="13.5" customHeight="1" thickBot="1" x14ac:dyDescent="0.3">
      <c r="D22" s="123" t="s">
        <v>83</v>
      </c>
      <c r="E22" s="123"/>
      <c r="F22" s="123"/>
      <c r="G22" s="39">
        <v>-21518</v>
      </c>
      <c r="H22" s="43">
        <v>55023</v>
      </c>
      <c r="I22" s="43">
        <v>37135</v>
      </c>
      <c r="J22" s="43">
        <v>32898</v>
      </c>
      <c r="K22" s="43">
        <v>14725</v>
      </c>
      <c r="L22" s="43">
        <v>102182</v>
      </c>
      <c r="M22" s="43">
        <v>76354</v>
      </c>
      <c r="N22" s="43">
        <v>60352</v>
      </c>
      <c r="O22" s="43">
        <v>31237</v>
      </c>
      <c r="P22" s="43">
        <v>91798</v>
      </c>
      <c r="Q22" s="43">
        <v>69575</v>
      </c>
      <c r="R22" s="43">
        <v>43018</v>
      </c>
      <c r="S22" s="43">
        <v>13468</v>
      </c>
      <c r="T22" s="43">
        <v>37135</v>
      </c>
      <c r="U22" s="43">
        <v>19864</v>
      </c>
      <c r="V22" s="43">
        <v>9416</v>
      </c>
      <c r="W22" s="43">
        <v>539</v>
      </c>
      <c r="X22" s="43">
        <v>19565</v>
      </c>
      <c r="Y22" s="43">
        <v>14202</v>
      </c>
      <c r="Z22" s="43">
        <v>8461</v>
      </c>
      <c r="AA22" s="43">
        <v>3866</v>
      </c>
      <c r="AB22" s="5"/>
      <c r="AC22" s="5"/>
      <c r="AD22" s="5"/>
    </row>
    <row r="23" spans="1:30" ht="29.25" customHeight="1" thickBot="1" x14ac:dyDescent="0.3">
      <c r="D23" s="125" t="s">
        <v>84</v>
      </c>
      <c r="E23" s="125"/>
      <c r="F23" s="125"/>
      <c r="G23" s="46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</row>
    <row r="24" spans="1:30" ht="14.25" customHeight="1" thickBot="1" x14ac:dyDescent="0.3">
      <c r="D24" s="122" t="s">
        <v>85</v>
      </c>
      <c r="E24" s="122"/>
      <c r="F24" s="122"/>
      <c r="G24" s="46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5"/>
      <c r="AC24" s="5"/>
      <c r="AD24" s="5"/>
    </row>
    <row r="25" spans="1:30" ht="14.25" customHeight="1" thickBot="1" x14ac:dyDescent="0.3">
      <c r="D25" s="122" t="s">
        <v>86</v>
      </c>
      <c r="E25" s="122"/>
      <c r="F25" s="122"/>
      <c r="G25" s="46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D25" s="5">
        <f>L2-N2+J2</f>
        <v>1483709</v>
      </c>
    </row>
    <row r="26" spans="1:30" ht="38.25" customHeight="1" thickBot="1" x14ac:dyDescent="0.3">
      <c r="D26" s="122" t="s">
        <v>87</v>
      </c>
      <c r="E26" s="122"/>
      <c r="F26" s="122"/>
      <c r="G26" s="46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D26" s="5">
        <f>L14+L3-N14-N3+J14+J3</f>
        <v>121235</v>
      </c>
    </row>
    <row r="27" spans="1:30" ht="14.25" customHeight="1" thickBot="1" x14ac:dyDescent="0.3">
      <c r="D27" s="122" t="s">
        <v>88</v>
      </c>
      <c r="E27" s="122"/>
      <c r="F27" s="122"/>
      <c r="G27" s="46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D27" s="5">
        <f>L28-N28+J28</f>
        <v>74728</v>
      </c>
    </row>
    <row r="28" spans="1:30" ht="13.5" customHeight="1" thickTop="1" thickBot="1" x14ac:dyDescent="0.3">
      <c r="D28" s="120" t="s">
        <v>89</v>
      </c>
      <c r="E28" s="120"/>
      <c r="F28" s="120"/>
      <c r="G28" s="21">
        <v>-21518</v>
      </c>
      <c r="H28" s="21">
        <v>55023</v>
      </c>
      <c r="I28" s="21">
        <v>37135</v>
      </c>
      <c r="J28" s="21">
        <v>32898</v>
      </c>
      <c r="K28" s="21">
        <v>17425</v>
      </c>
      <c r="L28" s="92">
        <v>102182</v>
      </c>
      <c r="M28" s="21">
        <v>76354</v>
      </c>
      <c r="N28" s="21">
        <v>60352</v>
      </c>
      <c r="O28" s="21">
        <v>31237</v>
      </c>
      <c r="P28" s="21">
        <v>91798</v>
      </c>
      <c r="Q28" s="21">
        <v>69575</v>
      </c>
      <c r="R28" s="21">
        <v>43018</v>
      </c>
      <c r="S28" s="21">
        <v>13468</v>
      </c>
      <c r="T28" s="20">
        <v>37135</v>
      </c>
      <c r="U28" s="20">
        <v>19864</v>
      </c>
      <c r="V28" s="20">
        <v>9416</v>
      </c>
      <c r="W28" s="20">
        <v>539</v>
      </c>
      <c r="X28" s="20">
        <v>19565</v>
      </c>
      <c r="Y28" s="20">
        <v>14202</v>
      </c>
      <c r="Z28" s="20">
        <v>8461</v>
      </c>
      <c r="AA28" s="20">
        <v>3866</v>
      </c>
    </row>
    <row r="29" spans="1:30" ht="13.5" customHeight="1" thickTop="1" thickBot="1" x14ac:dyDescent="0.3">
      <c r="D29" s="106" t="s">
        <v>83</v>
      </c>
      <c r="E29" s="106"/>
      <c r="F29" s="106"/>
      <c r="G29" s="78"/>
      <c r="H29" s="75"/>
      <c r="I29" s="75"/>
      <c r="J29" s="75"/>
      <c r="K29" s="75"/>
      <c r="L29" s="93"/>
      <c r="M29" s="75"/>
      <c r="N29" s="75"/>
      <c r="O29" s="75"/>
      <c r="P29" s="78"/>
      <c r="Q29" s="75"/>
      <c r="R29" s="75"/>
      <c r="S29" s="75"/>
      <c r="T29" s="75"/>
      <c r="U29" s="75"/>
      <c r="V29" s="15"/>
      <c r="W29" s="15"/>
      <c r="X29" s="15"/>
      <c r="Y29" s="15"/>
      <c r="Z29" s="15"/>
      <c r="AA29" s="15"/>
    </row>
    <row r="30" spans="1:30" ht="13.5" customHeight="1" thickBot="1" x14ac:dyDescent="0.3">
      <c r="D30" s="115" t="s">
        <v>90</v>
      </c>
      <c r="E30" s="115"/>
      <c r="F30" s="115"/>
      <c r="G30" s="46">
        <v>-21518</v>
      </c>
      <c r="H30" s="5">
        <v>55023</v>
      </c>
      <c r="I30" s="5">
        <v>37135</v>
      </c>
      <c r="J30" s="5">
        <v>32898</v>
      </c>
      <c r="K30" s="5">
        <v>14725</v>
      </c>
      <c r="L30" s="44">
        <v>102182</v>
      </c>
      <c r="M30" s="5">
        <v>76354</v>
      </c>
      <c r="N30" s="5">
        <v>60352</v>
      </c>
      <c r="O30" s="5">
        <v>31237</v>
      </c>
      <c r="P30" s="5">
        <v>91798</v>
      </c>
      <c r="Q30" s="5">
        <v>69575</v>
      </c>
      <c r="R30" s="5">
        <v>43018</v>
      </c>
      <c r="S30" s="5">
        <v>13468</v>
      </c>
      <c r="T30" s="5">
        <v>37135</v>
      </c>
      <c r="U30" s="5">
        <v>19864</v>
      </c>
      <c r="V30" s="5">
        <v>9416</v>
      </c>
      <c r="W30" s="5">
        <v>539</v>
      </c>
      <c r="X30" s="5">
        <v>19565</v>
      </c>
      <c r="Y30" s="5">
        <v>14202</v>
      </c>
      <c r="Z30" s="5">
        <v>8461</v>
      </c>
      <c r="AA30" s="5">
        <v>3866</v>
      </c>
    </row>
    <row r="31" spans="1:30" ht="13.5" customHeight="1" thickBot="1" x14ac:dyDescent="0.3">
      <c r="D31" s="19" t="s">
        <v>91</v>
      </c>
      <c r="G31" s="46">
        <v>0</v>
      </c>
      <c r="H31" s="5">
        <v>0</v>
      </c>
      <c r="I31" s="5">
        <v>0</v>
      </c>
      <c r="J31" s="5">
        <v>0</v>
      </c>
      <c r="K31" s="5">
        <v>0</v>
      </c>
      <c r="L31" s="44">
        <v>0</v>
      </c>
      <c r="M31" s="5">
        <v>0</v>
      </c>
      <c r="N31" s="5"/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D31" s="13">
        <f>53.3/92.5-1</f>
        <v>-0.42378378378378379</v>
      </c>
    </row>
    <row r="32" spans="1:30" ht="13.5" customHeight="1" thickBot="1" x14ac:dyDescent="0.3">
      <c r="D32" s="121" t="s">
        <v>89</v>
      </c>
      <c r="E32" s="121"/>
      <c r="F32" s="121"/>
      <c r="G32" s="15"/>
      <c r="H32" s="15"/>
      <c r="I32" s="15"/>
      <c r="J32" s="15"/>
      <c r="K32" s="15"/>
      <c r="L32" s="43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4:27" ht="13.5" customHeight="1" thickBot="1" x14ac:dyDescent="0.3">
      <c r="D33" s="115" t="s">
        <v>90</v>
      </c>
      <c r="E33" s="115"/>
      <c r="F33" s="115"/>
      <c r="G33" s="46">
        <v>-21518</v>
      </c>
      <c r="H33" s="5">
        <v>55023</v>
      </c>
      <c r="I33" s="5">
        <v>37135</v>
      </c>
      <c r="J33" s="5">
        <v>32898</v>
      </c>
      <c r="K33" s="5">
        <v>14725</v>
      </c>
      <c r="L33" s="44">
        <v>102182</v>
      </c>
      <c r="M33" s="5">
        <v>76354</v>
      </c>
      <c r="N33" s="5">
        <v>60352</v>
      </c>
      <c r="O33" s="5">
        <v>31237</v>
      </c>
      <c r="P33" s="5">
        <v>91798</v>
      </c>
      <c r="Q33" s="5">
        <v>69575</v>
      </c>
      <c r="R33" s="5">
        <v>43018</v>
      </c>
      <c r="S33" s="5">
        <v>13468</v>
      </c>
      <c r="T33" s="5">
        <v>37135</v>
      </c>
      <c r="U33" s="5">
        <v>19864</v>
      </c>
      <c r="V33" s="5">
        <v>9416</v>
      </c>
      <c r="W33" s="5">
        <v>539</v>
      </c>
      <c r="X33" s="5">
        <v>19565</v>
      </c>
      <c r="Y33" s="5">
        <v>14202</v>
      </c>
      <c r="Z33" s="5">
        <v>8461</v>
      </c>
      <c r="AA33" s="5">
        <v>3866</v>
      </c>
    </row>
    <row r="34" spans="4:27" ht="13.5" customHeight="1" thickBot="1" x14ac:dyDescent="0.3">
      <c r="D34" s="116" t="s">
        <v>91</v>
      </c>
      <c r="E34" s="116"/>
      <c r="F34" s="116"/>
      <c r="G34" s="46">
        <v>0</v>
      </c>
      <c r="H34" s="5">
        <v>0</v>
      </c>
      <c r="I34" s="5">
        <v>0</v>
      </c>
      <c r="J34" s="5">
        <v>0</v>
      </c>
      <c r="K34" s="5">
        <v>0</v>
      </c>
      <c r="L34" s="44">
        <v>0</v>
      </c>
      <c r="M34" s="5">
        <v>0</v>
      </c>
      <c r="N34" s="5"/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</row>
    <row r="35" spans="4:27" ht="12" thickBot="1" x14ac:dyDescent="0.3">
      <c r="D35" s="119" t="s">
        <v>92</v>
      </c>
      <c r="E35" s="119"/>
      <c r="F35" s="119"/>
      <c r="G35" s="15"/>
      <c r="H35" s="15"/>
      <c r="I35" s="15"/>
      <c r="J35" s="15"/>
      <c r="K35" s="15"/>
      <c r="L35" s="43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4:27" ht="13.5" customHeight="1" thickBot="1" x14ac:dyDescent="0.3">
      <c r="D36" s="117" t="s">
        <v>93</v>
      </c>
      <c r="E36" s="118"/>
      <c r="F36" s="118"/>
      <c r="G36" s="47">
        <v>-0.97</v>
      </c>
      <c r="H36" s="40">
        <v>2.48</v>
      </c>
      <c r="I36" s="40">
        <v>1.68</v>
      </c>
      <c r="J36" s="40">
        <v>1.48</v>
      </c>
      <c r="K36" s="40">
        <v>0.66</v>
      </c>
      <c r="L36" s="94">
        <v>4.5999999999999996</v>
      </c>
      <c r="M36" s="40">
        <v>3.45</v>
      </c>
      <c r="N36" s="40">
        <v>2.72</v>
      </c>
      <c r="O36" s="40">
        <v>1.41</v>
      </c>
      <c r="P36" s="40">
        <v>4.1399999999999997</v>
      </c>
      <c r="Q36" s="40">
        <v>3.13</v>
      </c>
      <c r="R36" s="40">
        <v>1.9378175790118564</v>
      </c>
      <c r="S36" s="40">
        <v>0.60668852931637174</v>
      </c>
      <c r="T36" s="40">
        <v>1.62</v>
      </c>
      <c r="U36" s="40">
        <v>0.89480702007279544</v>
      </c>
      <c r="V36" s="40">
        <v>0.42415942916861871</v>
      </c>
      <c r="W36" s="40">
        <v>2.4280154239792424E-2</v>
      </c>
      <c r="X36" s="40">
        <v>0.88133806623662114</v>
      </c>
      <c r="Y36" s="40">
        <v>0.63975278388410395</v>
      </c>
      <c r="Z36" s="40">
        <v>0.38113986089588814</v>
      </c>
      <c r="AA36" s="40">
        <v>0.17</v>
      </c>
    </row>
    <row r="37" spans="4:27" ht="13.5" customHeight="1" thickBot="1" x14ac:dyDescent="0.3">
      <c r="D37" s="115" t="s">
        <v>94</v>
      </c>
      <c r="E37" s="115"/>
      <c r="F37" s="115"/>
      <c r="G37" s="47">
        <v>0</v>
      </c>
      <c r="H37" s="18">
        <v>0</v>
      </c>
      <c r="I37" s="18">
        <v>0</v>
      </c>
      <c r="J37" s="18">
        <v>0</v>
      </c>
      <c r="K37" s="18">
        <v>0</v>
      </c>
      <c r="L37" s="95">
        <v>0</v>
      </c>
      <c r="M37" s="18">
        <v>0</v>
      </c>
      <c r="N37" s="18"/>
      <c r="O37" s="18">
        <v>0</v>
      </c>
      <c r="P37" s="18">
        <v>0</v>
      </c>
      <c r="Q37" s="18">
        <v>0</v>
      </c>
      <c r="R37" s="18"/>
      <c r="S37" s="18"/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</row>
    <row r="38" spans="4:27" ht="13.5" customHeight="1" thickBot="1" x14ac:dyDescent="0.3">
      <c r="D38" s="116" t="s">
        <v>95</v>
      </c>
      <c r="E38" s="116"/>
      <c r="F38" s="116"/>
      <c r="G38" s="47">
        <v>-0.97</v>
      </c>
      <c r="H38" s="18">
        <v>2.48</v>
      </c>
      <c r="I38" s="18">
        <v>1.68</v>
      </c>
      <c r="J38" s="18">
        <v>1.48</v>
      </c>
      <c r="K38" s="18">
        <v>0.66</v>
      </c>
      <c r="L38" s="95">
        <v>4.5999999999999996</v>
      </c>
      <c r="M38" s="18">
        <v>3.45</v>
      </c>
      <c r="N38" s="18">
        <v>2.72</v>
      </c>
      <c r="O38" s="18">
        <v>1.41</v>
      </c>
      <c r="P38" s="18">
        <v>4.1399999999999997</v>
      </c>
      <c r="Q38" s="18">
        <v>3.13</v>
      </c>
      <c r="R38" s="18">
        <v>1.9378175790118564</v>
      </c>
      <c r="S38" s="18">
        <v>0.60668852931637174</v>
      </c>
      <c r="T38" s="18">
        <v>1.62</v>
      </c>
      <c r="U38" s="18">
        <v>0.89480702007279544</v>
      </c>
      <c r="V38" s="18">
        <v>0.42415942916861871</v>
      </c>
      <c r="W38" s="18">
        <v>2.4280154239792424E-2</v>
      </c>
      <c r="X38" s="18">
        <v>0.88133806623662114</v>
      </c>
      <c r="Y38" s="18">
        <v>0.63975278388410395</v>
      </c>
      <c r="Z38" s="18">
        <v>0.38113986089588814</v>
      </c>
      <c r="AA38" s="18">
        <v>0.17</v>
      </c>
    </row>
    <row r="39" spans="4:27" ht="12" thickBot="1" x14ac:dyDescent="0.3">
      <c r="D39" s="119" t="s">
        <v>96</v>
      </c>
      <c r="E39" s="119"/>
      <c r="F39" s="119"/>
      <c r="G39" s="41"/>
      <c r="H39" s="41"/>
      <c r="I39" s="41"/>
      <c r="J39" s="41"/>
      <c r="K39" s="41"/>
      <c r="L39" s="96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4:27" ht="13.5" customHeight="1" thickBot="1" x14ac:dyDescent="0.3">
      <c r="D40" s="117" t="s">
        <v>93</v>
      </c>
      <c r="E40" s="118"/>
      <c r="F40" s="118"/>
      <c r="G40" s="47">
        <v>-0.94</v>
      </c>
      <c r="H40" s="40">
        <v>2.39</v>
      </c>
      <c r="I40" s="40">
        <v>1.62</v>
      </c>
      <c r="J40" s="40">
        <v>1.44</v>
      </c>
      <c r="K40" s="40">
        <v>0.67</v>
      </c>
      <c r="L40" s="94">
        <v>4.54</v>
      </c>
      <c r="M40" s="94">
        <v>3.41</v>
      </c>
      <c r="N40" s="40">
        <v>2.69</v>
      </c>
      <c r="O40" s="40">
        <v>1.39</v>
      </c>
      <c r="P40" s="40">
        <v>4.1399999999999997</v>
      </c>
      <c r="Q40" s="40">
        <v>3.13</v>
      </c>
      <c r="R40" s="40">
        <v>1.9378175790118564</v>
      </c>
      <c r="S40" s="40">
        <v>0.60668852931637174</v>
      </c>
      <c r="T40" s="40">
        <v>1.62</v>
      </c>
      <c r="U40" s="40">
        <v>0.89480702007279544</v>
      </c>
      <c r="V40" s="40">
        <v>0.42415942916861871</v>
      </c>
      <c r="W40" s="40">
        <v>2.4280154239792424E-2</v>
      </c>
      <c r="X40" s="40">
        <v>0.88133806623662114</v>
      </c>
      <c r="Y40" s="40">
        <v>0.63975278388410395</v>
      </c>
      <c r="Z40" s="40">
        <v>0.38113986089588814</v>
      </c>
      <c r="AA40" s="40">
        <v>0.17</v>
      </c>
    </row>
    <row r="41" spans="4:27" ht="13.5" customHeight="1" thickBot="1" x14ac:dyDescent="0.3">
      <c r="D41" s="115" t="s">
        <v>94</v>
      </c>
      <c r="E41" s="115"/>
      <c r="F41" s="115"/>
      <c r="G41" s="47">
        <v>0</v>
      </c>
      <c r="H41" s="18">
        <v>0</v>
      </c>
      <c r="I41" s="18">
        <v>0</v>
      </c>
      <c r="J41" s="18">
        <v>0</v>
      </c>
      <c r="K41" s="18">
        <v>0</v>
      </c>
      <c r="L41" s="95">
        <v>0</v>
      </c>
      <c r="M41" s="95">
        <v>0</v>
      </c>
      <c r="N41" s="18"/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</row>
    <row r="42" spans="4:27" ht="13.5" customHeight="1" thickBot="1" x14ac:dyDescent="0.3">
      <c r="D42" s="116" t="s">
        <v>95</v>
      </c>
      <c r="E42" s="116"/>
      <c r="F42" s="116"/>
      <c r="G42" s="47">
        <v>-0.94</v>
      </c>
      <c r="H42" s="18">
        <v>2.39</v>
      </c>
      <c r="I42" s="18">
        <v>1.62</v>
      </c>
      <c r="J42" s="18">
        <v>1.44</v>
      </c>
      <c r="K42" s="18">
        <v>0.67</v>
      </c>
      <c r="L42" s="95">
        <v>4.54</v>
      </c>
      <c r="M42" s="95">
        <v>3.41</v>
      </c>
      <c r="N42" s="18">
        <v>2.69</v>
      </c>
      <c r="O42" s="18">
        <v>1.39</v>
      </c>
      <c r="P42" s="18">
        <v>4.1399999999999997</v>
      </c>
      <c r="Q42" s="18">
        <v>3.13</v>
      </c>
      <c r="R42" s="18">
        <v>1.9378175790118564</v>
      </c>
      <c r="S42" s="18">
        <v>0.60668852931637174</v>
      </c>
      <c r="T42" s="18">
        <v>1.62</v>
      </c>
      <c r="U42" s="18">
        <v>0.89480702007279544</v>
      </c>
      <c r="V42" s="18">
        <v>0.42415942916861871</v>
      </c>
      <c r="W42" s="18">
        <v>2.4280154239792424E-2</v>
      </c>
      <c r="X42" s="18">
        <v>0.88133806623662114</v>
      </c>
      <c r="Y42" s="18">
        <v>0.63975278388410395</v>
      </c>
      <c r="Z42" s="18">
        <v>0.38113986089588814</v>
      </c>
      <c r="AA42" s="18">
        <v>0.17</v>
      </c>
    </row>
    <row r="43" spans="4:27" ht="13.5" customHeight="1" x14ac:dyDescent="0.25">
      <c r="T43" s="5"/>
      <c r="U43" s="5"/>
      <c r="V43" s="5"/>
      <c r="W43" s="5"/>
      <c r="X43" s="5"/>
      <c r="Y43" s="5"/>
      <c r="Z43" s="5"/>
      <c r="AA43" s="5"/>
    </row>
    <row r="44" spans="4:27" ht="13.5" customHeight="1" x14ac:dyDescent="0.25">
      <c r="F44" s="80"/>
      <c r="G44" s="80"/>
      <c r="H44" s="80"/>
      <c r="I44" s="80"/>
      <c r="J44" s="80"/>
      <c r="K44" s="80"/>
      <c r="L44" s="98"/>
      <c r="M44" s="80"/>
      <c r="N44" s="80"/>
      <c r="O44" s="80"/>
      <c r="P44" s="80"/>
      <c r="Q44" s="81"/>
      <c r="T44" s="5"/>
    </row>
    <row r="45" spans="4:27" ht="13.5" customHeight="1" x14ac:dyDescent="0.3">
      <c r="F45" s="80"/>
      <c r="G45" s="84"/>
      <c r="H45" s="90"/>
      <c r="I45" s="90"/>
      <c r="J45" s="90"/>
      <c r="K45" s="82"/>
      <c r="L45" s="99"/>
      <c r="M45" s="90"/>
      <c r="N45" s="82"/>
      <c r="O45" s="82"/>
      <c r="P45" s="83"/>
      <c r="T45" s="5"/>
    </row>
    <row r="46" spans="4:27" ht="13.5" customHeight="1" x14ac:dyDescent="0.3">
      <c r="F46" s="80"/>
      <c r="G46" s="85"/>
      <c r="H46" s="85"/>
      <c r="I46" s="85"/>
      <c r="J46" s="85"/>
      <c r="K46" s="85"/>
      <c r="L46" s="100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pans="4:27" ht="13.5" customHeight="1" x14ac:dyDescent="0.3">
      <c r="G47" s="82"/>
      <c r="H47" s="83"/>
      <c r="I47" s="83"/>
      <c r="J47" s="83"/>
      <c r="K47" s="83"/>
      <c r="L47" s="101"/>
      <c r="M47" s="82"/>
      <c r="N47" s="82"/>
      <c r="O47" s="82"/>
      <c r="P47" s="82"/>
      <c r="T47" s="5"/>
    </row>
    <row r="48" spans="4:27" ht="13.5" customHeight="1" x14ac:dyDescent="0.25">
      <c r="F48" s="80"/>
      <c r="G48" s="80"/>
      <c r="H48" s="80"/>
      <c r="I48" s="80"/>
      <c r="J48" s="80"/>
      <c r="K48" s="80"/>
      <c r="L48" s="80"/>
      <c r="M48" s="80"/>
      <c r="P48" s="74"/>
      <c r="T48" s="5"/>
    </row>
    <row r="49" spans="6:20" ht="13.5" customHeight="1" x14ac:dyDescent="0.25">
      <c r="F49" s="80"/>
      <c r="G49" s="79"/>
      <c r="H49" s="5"/>
      <c r="I49" s="5"/>
      <c r="J49" s="5"/>
      <c r="M49" s="5"/>
      <c r="N49" s="86"/>
      <c r="O49" s="86"/>
      <c r="P49" s="74"/>
      <c r="T49" s="5"/>
    </row>
    <row r="50" spans="6:20" ht="13.5" customHeight="1" x14ac:dyDescent="0.25">
      <c r="T50" s="5"/>
    </row>
    <row r="51" spans="6:20" ht="13.5" customHeight="1" x14ac:dyDescent="0.25">
      <c r="T51" s="5"/>
    </row>
    <row r="52" spans="6:20" ht="13.5" customHeight="1" x14ac:dyDescent="0.25">
      <c r="K52" s="91"/>
      <c r="T52" s="5"/>
    </row>
    <row r="53" spans="6:20" ht="13.5" customHeight="1" x14ac:dyDescent="0.25">
      <c r="T53" s="5"/>
    </row>
    <row r="54" spans="6:20" ht="13.5" customHeight="1" x14ac:dyDescent="0.25">
      <c r="T54" s="5"/>
    </row>
    <row r="55" spans="6:20" ht="13.5" customHeight="1" x14ac:dyDescent="0.25">
      <c r="T55" s="5"/>
    </row>
    <row r="56" spans="6:20" ht="13.5" customHeight="1" x14ac:dyDescent="0.25">
      <c r="T56" s="5"/>
    </row>
    <row r="57" spans="6:20" ht="13.5" customHeight="1" x14ac:dyDescent="0.25">
      <c r="T57" s="5"/>
    </row>
    <row r="58" spans="6:20" ht="13.5" customHeight="1" x14ac:dyDescent="0.25">
      <c r="T58" s="5"/>
    </row>
    <row r="59" spans="6:20" ht="13.5" customHeight="1" x14ac:dyDescent="0.25">
      <c r="T59" s="5"/>
    </row>
    <row r="60" spans="6:20" ht="13.5" customHeight="1" x14ac:dyDescent="0.25">
      <c r="T60" s="5"/>
    </row>
    <row r="61" spans="6:20" ht="13.5" customHeight="1" x14ac:dyDescent="0.25">
      <c r="T61" s="5"/>
    </row>
    <row r="62" spans="6:20" ht="13.5" customHeight="1" x14ac:dyDescent="0.25">
      <c r="T62" s="5"/>
    </row>
    <row r="63" spans="6:20" ht="13.5" customHeight="1" x14ac:dyDescent="0.25">
      <c r="T63" s="5"/>
    </row>
  </sheetData>
  <mergeCells count="41">
    <mergeCell ref="D40:F40"/>
    <mergeCell ref="D41:F41"/>
    <mergeCell ref="D42:F42"/>
    <mergeCell ref="E10:F10"/>
    <mergeCell ref="D1:F1"/>
    <mergeCell ref="D2:F2"/>
    <mergeCell ref="D4:F4"/>
    <mergeCell ref="D7:F7"/>
    <mergeCell ref="D3:F3"/>
    <mergeCell ref="D5:F5"/>
    <mergeCell ref="D6:F6"/>
    <mergeCell ref="D8:F8"/>
    <mergeCell ref="D9:F9"/>
    <mergeCell ref="D14:F14"/>
    <mergeCell ref="D15:F15"/>
    <mergeCell ref="D11:F11"/>
    <mergeCell ref="D13:F13"/>
    <mergeCell ref="D12:F12"/>
    <mergeCell ref="D16:F16"/>
    <mergeCell ref="D24:F24"/>
    <mergeCell ref="D17:F17"/>
    <mergeCell ref="D19:F19"/>
    <mergeCell ref="D23:F23"/>
    <mergeCell ref="D27:F27"/>
    <mergeCell ref="D25:F25"/>
    <mergeCell ref="D26:F26"/>
    <mergeCell ref="D18:F18"/>
    <mergeCell ref="D20:F20"/>
    <mergeCell ref="D21:F21"/>
    <mergeCell ref="D22:F22"/>
    <mergeCell ref="D28:F28"/>
    <mergeCell ref="D29:F29"/>
    <mergeCell ref="D30:F30"/>
    <mergeCell ref="D32:F32"/>
    <mergeCell ref="D34:F34"/>
    <mergeCell ref="D37:F37"/>
    <mergeCell ref="D38:F38"/>
    <mergeCell ref="D36:F36"/>
    <mergeCell ref="D39:F39"/>
    <mergeCell ref="D33:F33"/>
    <mergeCell ref="D35:F35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34BF-A138-45E8-8DCC-3B451FAA1E7D}">
  <dimension ref="C1:AA987"/>
  <sheetViews>
    <sheetView showGridLines="0" zoomScale="90" zoomScaleNormal="90" workbookViewId="0">
      <pane xSplit="6" ySplit="1" topLeftCell="G36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I52" sqref="I52"/>
    </sheetView>
  </sheetViews>
  <sheetFormatPr defaultColWidth="9.1796875" defaultRowHeight="11.5" x14ac:dyDescent="0.25"/>
  <cols>
    <col min="1" max="1" width="0" style="1" hidden="1" customWidth="1"/>
    <col min="2" max="2" width="1.81640625" style="1" customWidth="1"/>
    <col min="3" max="5" width="1.54296875" style="1" customWidth="1"/>
    <col min="6" max="6" width="50.7265625" style="1" customWidth="1"/>
    <col min="7" max="27" width="12.7265625" style="1" customWidth="1"/>
    <col min="28" max="16384" width="9.1796875" style="1"/>
  </cols>
  <sheetData>
    <row r="1" spans="3:27" ht="23.5" thickBot="1" x14ac:dyDescent="0.3">
      <c r="C1" s="126" t="s">
        <v>97</v>
      </c>
      <c r="D1" s="126"/>
      <c r="E1" s="126"/>
      <c r="F1" s="126"/>
      <c r="G1" s="24" t="s">
        <v>173</v>
      </c>
      <c r="H1" s="29" t="s">
        <v>172</v>
      </c>
      <c r="I1" s="29" t="s">
        <v>171</v>
      </c>
      <c r="J1" s="29" t="s">
        <v>170</v>
      </c>
      <c r="K1" s="29" t="s">
        <v>169</v>
      </c>
      <c r="L1" s="29" t="s">
        <v>163</v>
      </c>
      <c r="M1" s="29" t="s">
        <v>162</v>
      </c>
      <c r="N1" s="29" t="s">
        <v>49</v>
      </c>
      <c r="O1" s="29" t="s">
        <v>50</v>
      </c>
      <c r="P1" s="29" t="s">
        <v>51</v>
      </c>
      <c r="Q1" s="29" t="s">
        <v>52</v>
      </c>
      <c r="R1" s="29" t="s">
        <v>53</v>
      </c>
      <c r="S1" s="29" t="s">
        <v>54</v>
      </c>
      <c r="T1" s="29" t="s">
        <v>55</v>
      </c>
      <c r="U1" s="29" t="s">
        <v>98</v>
      </c>
      <c r="V1" s="29" t="s">
        <v>57</v>
      </c>
      <c r="W1" s="29" t="s">
        <v>58</v>
      </c>
      <c r="X1" s="29" t="s">
        <v>59</v>
      </c>
      <c r="Y1" s="29" t="s">
        <v>99</v>
      </c>
      <c r="Z1" s="29" t="s">
        <v>61</v>
      </c>
      <c r="AA1" s="29" t="s">
        <v>100</v>
      </c>
    </row>
    <row r="2" spans="3:27" ht="13" customHeight="1" thickTop="1" thickBot="1" x14ac:dyDescent="0.3">
      <c r="C2" s="106" t="s">
        <v>101</v>
      </c>
      <c r="D2" s="106"/>
      <c r="E2" s="106"/>
      <c r="F2" s="10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3:27" ht="13" customHeight="1" thickBot="1" x14ac:dyDescent="0.3">
      <c r="C3" s="23"/>
      <c r="D3" s="23"/>
      <c r="E3" s="23"/>
      <c r="G3" s="5"/>
    </row>
    <row r="4" spans="3:27" ht="13" customHeight="1" thickBot="1" x14ac:dyDescent="0.3">
      <c r="C4" s="130" t="s">
        <v>102</v>
      </c>
      <c r="D4" s="130"/>
      <c r="E4" s="130"/>
      <c r="F4" s="130"/>
      <c r="G4" s="38">
        <v>-25937</v>
      </c>
      <c r="H4" s="25">
        <v>70490</v>
      </c>
      <c r="I4" s="25">
        <v>49794</v>
      </c>
      <c r="J4" s="25">
        <v>41790</v>
      </c>
      <c r="K4" s="25">
        <v>19495</v>
      </c>
      <c r="L4" s="25">
        <v>128036</v>
      </c>
      <c r="M4" s="25">
        <v>95410</v>
      </c>
      <c r="N4" s="25">
        <v>75674</v>
      </c>
      <c r="O4" s="25">
        <v>39079</v>
      </c>
      <c r="P4" s="25">
        <v>115649</v>
      </c>
      <c r="Q4" s="25">
        <v>87858</v>
      </c>
      <c r="R4" s="25">
        <v>54158</v>
      </c>
      <c r="S4" s="25">
        <v>16807</v>
      </c>
      <c r="T4" s="25">
        <v>44564</v>
      </c>
      <c r="U4" s="25">
        <v>24293</v>
      </c>
      <c r="V4" s="25">
        <v>12118</v>
      </c>
      <c r="W4" s="25">
        <v>727</v>
      </c>
      <c r="X4" s="25">
        <v>25227</v>
      </c>
      <c r="Y4" s="25">
        <v>17415</v>
      </c>
      <c r="Z4" s="25">
        <v>11467</v>
      </c>
      <c r="AA4" s="25">
        <v>5117</v>
      </c>
    </row>
    <row r="5" spans="3:27" ht="14.25" customHeight="1" thickBot="1" x14ac:dyDescent="0.3">
      <c r="C5" s="130" t="s">
        <v>103</v>
      </c>
      <c r="D5" s="130"/>
      <c r="E5" s="130"/>
      <c r="F5" s="130"/>
      <c r="G5" s="48">
        <v>13795</v>
      </c>
      <c r="H5" s="25">
        <v>37386</v>
      </c>
      <c r="I5" s="25">
        <v>26163</v>
      </c>
      <c r="J5" s="25">
        <v>-23894</v>
      </c>
      <c r="K5" s="25">
        <v>-24588</v>
      </c>
      <c r="L5" s="25">
        <v>28656</v>
      </c>
      <c r="M5" s="25">
        <v>-16114</v>
      </c>
      <c r="N5" s="25">
        <v>-22119</v>
      </c>
      <c r="O5" s="25">
        <v>7111</v>
      </c>
      <c r="P5" s="25">
        <v>-25823</v>
      </c>
      <c r="Q5" s="25">
        <v>-60268</v>
      </c>
      <c r="R5" s="25">
        <v>-33724</v>
      </c>
      <c r="S5" s="25">
        <v>1701</v>
      </c>
      <c r="T5" s="25">
        <v>4329</v>
      </c>
      <c r="U5" s="25">
        <v>13933</v>
      </c>
      <c r="V5" s="25">
        <v>1353</v>
      </c>
      <c r="W5" s="25">
        <v>8563</v>
      </c>
      <c r="X5" s="25">
        <v>33520</v>
      </c>
      <c r="Y5" s="25">
        <v>24845</v>
      </c>
      <c r="Z5" s="25">
        <v>-1690</v>
      </c>
      <c r="AA5" s="25">
        <v>-800</v>
      </c>
    </row>
    <row r="6" spans="3:27" ht="13.5" customHeight="1" thickBot="1" x14ac:dyDescent="0.3">
      <c r="C6" s="22"/>
      <c r="D6" s="110" t="s">
        <v>64</v>
      </c>
      <c r="E6" s="110"/>
      <c r="F6" s="110"/>
      <c r="G6" s="36">
        <v>9944</v>
      </c>
      <c r="H6" s="6">
        <v>31356</v>
      </c>
      <c r="I6" s="6">
        <v>22614</v>
      </c>
      <c r="J6" s="6">
        <v>14574</v>
      </c>
      <c r="K6" s="6">
        <v>7167</v>
      </c>
      <c r="L6" s="6">
        <v>24470</v>
      </c>
      <c r="M6" s="6">
        <v>17462</v>
      </c>
      <c r="N6" s="6">
        <v>11770</v>
      </c>
      <c r="O6" s="6">
        <v>5836</v>
      </c>
      <c r="P6" s="6">
        <v>22973</v>
      </c>
      <c r="Q6" s="6">
        <v>17070</v>
      </c>
      <c r="R6" s="6">
        <v>11286</v>
      </c>
      <c r="S6" s="6">
        <v>5568</v>
      </c>
      <c r="T6" s="6">
        <v>22142</v>
      </c>
      <c r="U6" s="6">
        <v>16320</v>
      </c>
      <c r="V6" s="6">
        <v>10783</v>
      </c>
      <c r="W6" s="6">
        <v>5200</v>
      </c>
      <c r="X6" s="6">
        <v>20474</v>
      </c>
      <c r="Y6" s="6">
        <v>15154</v>
      </c>
      <c r="Z6" s="6">
        <v>9986</v>
      </c>
      <c r="AA6" s="6">
        <v>4717</v>
      </c>
    </row>
    <row r="7" spans="3:27" ht="13.5" customHeight="1" thickBot="1" x14ac:dyDescent="0.3">
      <c r="C7" s="22"/>
      <c r="D7" s="22" t="s">
        <v>104</v>
      </c>
      <c r="E7" s="22"/>
      <c r="F7" s="22"/>
      <c r="G7" s="36">
        <v>-1649</v>
      </c>
      <c r="H7" s="6">
        <v>-9307</v>
      </c>
      <c r="I7" s="6">
        <v>209</v>
      </c>
      <c r="J7" s="6">
        <v>-7075</v>
      </c>
      <c r="K7" s="6">
        <v>-386</v>
      </c>
      <c r="L7" s="6">
        <v>1855</v>
      </c>
      <c r="M7" s="6">
        <v>6444</v>
      </c>
      <c r="N7" s="6">
        <v>1940</v>
      </c>
      <c r="O7" s="6">
        <v>2311</v>
      </c>
      <c r="P7" s="6">
        <v>-114</v>
      </c>
      <c r="Q7" s="6">
        <v>195</v>
      </c>
      <c r="R7" s="6">
        <v>-1466</v>
      </c>
      <c r="S7" s="6">
        <v>703</v>
      </c>
      <c r="T7" s="6">
        <v>5862</v>
      </c>
      <c r="U7" s="6">
        <v>4381</v>
      </c>
      <c r="V7" s="6">
        <v>3405</v>
      </c>
      <c r="W7" s="6">
        <v>4696</v>
      </c>
      <c r="X7" s="6">
        <v>-618</v>
      </c>
      <c r="Y7" s="6">
        <v>1210</v>
      </c>
      <c r="Z7" s="6">
        <v>0</v>
      </c>
      <c r="AA7" s="6">
        <v>0</v>
      </c>
    </row>
    <row r="8" spans="3:27" ht="15" customHeight="1" thickBot="1" x14ac:dyDescent="0.3">
      <c r="C8" s="22"/>
      <c r="D8" s="110" t="s">
        <v>105</v>
      </c>
      <c r="E8" s="110"/>
      <c r="F8" s="110"/>
      <c r="G8" s="36">
        <v>-445</v>
      </c>
      <c r="H8" s="6">
        <v>-1740</v>
      </c>
      <c r="I8" s="6">
        <v>-1026</v>
      </c>
      <c r="J8" s="6">
        <v>-639</v>
      </c>
      <c r="K8" s="6">
        <v>-669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/>
      <c r="V8" s="6"/>
      <c r="W8" s="6"/>
      <c r="X8" s="6"/>
      <c r="Y8" s="6"/>
      <c r="Z8" s="6"/>
      <c r="AA8" s="6"/>
    </row>
    <row r="9" spans="3:27" ht="15" customHeight="1" thickBot="1" x14ac:dyDescent="0.3">
      <c r="C9" s="22"/>
      <c r="D9" s="104" t="s">
        <v>106</v>
      </c>
      <c r="E9" s="104"/>
      <c r="F9" s="104"/>
      <c r="G9" s="36">
        <v>2477</v>
      </c>
      <c r="H9" s="6">
        <v>9512</v>
      </c>
      <c r="I9" s="6">
        <v>7043</v>
      </c>
      <c r="J9" s="6">
        <v>4603</v>
      </c>
      <c r="K9" s="6">
        <v>2514</v>
      </c>
      <c r="L9" s="6">
        <v>5823</v>
      </c>
      <c r="M9" s="6">
        <v>4842</v>
      </c>
      <c r="N9" s="6">
        <v>3105</v>
      </c>
      <c r="O9" s="6">
        <v>1527</v>
      </c>
      <c r="P9" s="6">
        <v>6221</v>
      </c>
      <c r="Q9" s="6">
        <v>4676</v>
      </c>
      <c r="R9" s="6">
        <v>3056</v>
      </c>
      <c r="S9" s="6">
        <v>1587</v>
      </c>
      <c r="T9" s="6">
        <v>7193</v>
      </c>
      <c r="U9" s="6">
        <v>5271</v>
      </c>
      <c r="V9" s="6">
        <v>3550</v>
      </c>
      <c r="W9" s="6">
        <v>1848</v>
      </c>
      <c r="X9" s="6">
        <v>7594</v>
      </c>
      <c r="Y9" s="6">
        <v>5902</v>
      </c>
      <c r="Z9" s="6">
        <v>3828</v>
      </c>
      <c r="AA9" s="6">
        <v>409</v>
      </c>
    </row>
    <row r="10" spans="3:27" ht="13.5" customHeight="1" thickBot="1" x14ac:dyDescent="0.3">
      <c r="C10" s="22"/>
      <c r="D10" s="110" t="s">
        <v>107</v>
      </c>
      <c r="E10" s="110"/>
      <c r="F10" s="110"/>
      <c r="G10" s="36">
        <v>-2284</v>
      </c>
      <c r="H10" s="6">
        <v>-550</v>
      </c>
      <c r="I10" s="6">
        <v>-684</v>
      </c>
      <c r="J10" s="6">
        <v>-69</v>
      </c>
      <c r="K10" s="6">
        <v>459</v>
      </c>
      <c r="L10" s="6">
        <v>-743</v>
      </c>
      <c r="M10" s="6">
        <v>-12</v>
      </c>
      <c r="N10" s="6">
        <v>-11</v>
      </c>
      <c r="O10" s="6">
        <v>-6</v>
      </c>
      <c r="P10" s="6">
        <v>-1476</v>
      </c>
      <c r="Q10" s="6">
        <v>-2239</v>
      </c>
      <c r="R10" s="6">
        <v>4333</v>
      </c>
      <c r="S10" s="6">
        <v>0</v>
      </c>
      <c r="T10" s="6">
        <v>-7056</v>
      </c>
      <c r="U10" s="6">
        <v>92</v>
      </c>
      <c r="V10" s="6">
        <v>91</v>
      </c>
      <c r="W10" s="6">
        <v>-1</v>
      </c>
      <c r="X10" s="6">
        <v>370</v>
      </c>
      <c r="Y10" s="6">
        <v>174</v>
      </c>
      <c r="Z10" s="6">
        <v>170</v>
      </c>
      <c r="AA10" s="6">
        <v>4</v>
      </c>
    </row>
    <row r="11" spans="3:27" ht="13.5" customHeight="1" thickBot="1" x14ac:dyDescent="0.3">
      <c r="C11" s="22"/>
      <c r="D11" s="110" t="s">
        <v>108</v>
      </c>
      <c r="E11" s="110"/>
      <c r="F11" s="110"/>
      <c r="G11" s="36">
        <v>-787</v>
      </c>
      <c r="H11" s="6">
        <v>-2900</v>
      </c>
      <c r="I11" s="6">
        <v>-4822</v>
      </c>
      <c r="J11" s="6">
        <v>-4169</v>
      </c>
      <c r="K11" s="6">
        <v>-3289</v>
      </c>
      <c r="L11" s="6">
        <v>3469</v>
      </c>
      <c r="M11" s="6">
        <v>2810</v>
      </c>
      <c r="N11" s="6">
        <v>3904</v>
      </c>
      <c r="O11" s="6">
        <v>2443</v>
      </c>
      <c r="P11" s="6">
        <v>-1893</v>
      </c>
      <c r="Q11" s="6">
        <v>2158</v>
      </c>
      <c r="R11" s="6">
        <v>1118</v>
      </c>
      <c r="S11" s="6">
        <v>-261</v>
      </c>
      <c r="T11" s="6">
        <v>3188</v>
      </c>
      <c r="U11" s="6">
        <v>1540</v>
      </c>
      <c r="V11" s="6">
        <v>1302</v>
      </c>
      <c r="W11" s="6">
        <v>-174</v>
      </c>
      <c r="X11" s="6">
        <v>595</v>
      </c>
      <c r="Y11" s="6">
        <v>434</v>
      </c>
      <c r="Z11" s="6">
        <v>348</v>
      </c>
      <c r="AA11" s="6">
        <v>-482</v>
      </c>
    </row>
    <row r="12" spans="3:27" ht="13.5" customHeight="1" thickBot="1" x14ac:dyDescent="0.3">
      <c r="C12" s="22"/>
      <c r="D12" s="110" t="s">
        <v>109</v>
      </c>
      <c r="E12" s="110"/>
      <c r="F12" s="110"/>
      <c r="G12" s="36">
        <v>18643</v>
      </c>
      <c r="H12" s="6">
        <v>-790</v>
      </c>
      <c r="I12" s="6">
        <v>6922</v>
      </c>
      <c r="J12" s="6">
        <v>-866</v>
      </c>
      <c r="K12" s="6">
        <v>-17026</v>
      </c>
      <c r="L12" s="6">
        <v>-27241</v>
      </c>
      <c r="M12" s="6">
        <v>1078</v>
      </c>
      <c r="N12" s="6">
        <v>-60471</v>
      </c>
      <c r="O12" s="6">
        <v>-25291</v>
      </c>
      <c r="P12" s="6">
        <v>-37109</v>
      </c>
      <c r="Q12" s="6">
        <v>-62111</v>
      </c>
      <c r="R12" s="6">
        <v>-55956</v>
      </c>
      <c r="S12" s="6">
        <v>-11666</v>
      </c>
      <c r="T12" s="6">
        <v>-17693</v>
      </c>
      <c r="U12" s="6">
        <v>-21153</v>
      </c>
      <c r="V12" s="6">
        <v>-15787</v>
      </c>
      <c r="W12" s="6">
        <v>-21503</v>
      </c>
      <c r="X12" s="6">
        <v>5174</v>
      </c>
      <c r="Y12" s="6">
        <v>-1422</v>
      </c>
      <c r="Z12" s="6">
        <v>22</v>
      </c>
      <c r="AA12" s="6">
        <v>-4136</v>
      </c>
    </row>
    <row r="13" spans="3:27" ht="13.5" customHeight="1" thickBot="1" x14ac:dyDescent="0.3">
      <c r="C13" s="22"/>
      <c r="D13" s="110" t="s">
        <v>110</v>
      </c>
      <c r="E13" s="110"/>
      <c r="F13" s="110"/>
      <c r="G13" s="36">
        <v>-12118</v>
      </c>
      <c r="H13" s="6">
        <v>25394</v>
      </c>
      <c r="I13" s="6">
        <v>10229</v>
      </c>
      <c r="J13" s="6">
        <v>7089</v>
      </c>
      <c r="K13" s="6">
        <v>-28814</v>
      </c>
      <c r="L13" s="6">
        <v>-35429</v>
      </c>
      <c r="M13" s="6">
        <v>-47942</v>
      </c>
      <c r="N13" s="6">
        <v>-52650</v>
      </c>
      <c r="O13" s="6">
        <v>-74741</v>
      </c>
      <c r="P13" s="6">
        <v>-50944</v>
      </c>
      <c r="Q13" s="6">
        <v>-59955</v>
      </c>
      <c r="R13" s="6">
        <v>-59513</v>
      </c>
      <c r="S13" s="6">
        <v>-22405</v>
      </c>
      <c r="T13" s="6">
        <v>-16141</v>
      </c>
      <c r="U13" s="6">
        <v>-9368</v>
      </c>
      <c r="V13" s="6">
        <v>9907</v>
      </c>
      <c r="W13" s="6">
        <v>-10307</v>
      </c>
      <c r="X13" s="6">
        <v>-24579</v>
      </c>
      <c r="Y13" s="6">
        <v>-17150</v>
      </c>
      <c r="Z13" s="6">
        <v>-23202</v>
      </c>
      <c r="AA13" s="6">
        <v>1317</v>
      </c>
    </row>
    <row r="14" spans="3:27" ht="13.5" customHeight="1" thickBot="1" x14ac:dyDescent="0.3">
      <c r="C14" s="22"/>
      <c r="D14" s="110" t="s">
        <v>111</v>
      </c>
      <c r="E14" s="110"/>
      <c r="F14" s="110"/>
      <c r="G14" s="36">
        <v>124</v>
      </c>
      <c r="H14" s="6">
        <v>-18777</v>
      </c>
      <c r="I14" s="6">
        <v>-18204</v>
      </c>
      <c r="J14" s="6">
        <v>-40215</v>
      </c>
      <c r="K14" s="6">
        <v>15752</v>
      </c>
      <c r="L14" s="6">
        <v>51560</v>
      </c>
      <c r="M14" s="6">
        <v>-4024</v>
      </c>
      <c r="N14" s="6">
        <v>67475</v>
      </c>
      <c r="O14" s="6">
        <v>93278</v>
      </c>
      <c r="P14" s="6">
        <v>31274</v>
      </c>
      <c r="Q14" s="6">
        <v>38392</v>
      </c>
      <c r="R14" s="6">
        <v>62530</v>
      </c>
      <c r="S14" s="6">
        <v>28214</v>
      </c>
      <c r="T14" s="6">
        <v>6894</v>
      </c>
      <c r="U14" s="6">
        <v>16883</v>
      </c>
      <c r="V14" s="6">
        <v>-11865</v>
      </c>
      <c r="W14" s="6">
        <v>29791</v>
      </c>
      <c r="X14" s="6">
        <v>24506</v>
      </c>
      <c r="Y14" s="6">
        <v>20505</v>
      </c>
      <c r="Z14" s="6">
        <v>7249</v>
      </c>
      <c r="AA14" s="6">
        <v>-3882</v>
      </c>
    </row>
    <row r="15" spans="3:27" ht="13.5" customHeight="1" thickBot="1" x14ac:dyDescent="0.3">
      <c r="C15" s="22"/>
      <c r="D15" s="110" t="s">
        <v>112</v>
      </c>
      <c r="E15" s="110"/>
      <c r="F15" s="110"/>
      <c r="G15" s="36">
        <v>0</v>
      </c>
      <c r="H15" s="6"/>
      <c r="I15" s="6">
        <v>0</v>
      </c>
      <c r="J15" s="6">
        <v>0</v>
      </c>
      <c r="K15" s="6">
        <v>-296</v>
      </c>
      <c r="L15" s="6">
        <v>82</v>
      </c>
      <c r="M15" s="6">
        <v>-601</v>
      </c>
      <c r="N15" s="6">
        <v>-1008</v>
      </c>
      <c r="O15" s="6">
        <v>-152</v>
      </c>
      <c r="P15" s="6">
        <v>0</v>
      </c>
      <c r="Q15" s="6">
        <v>0</v>
      </c>
      <c r="R15" s="6">
        <v>-141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3:27" ht="13.5" customHeight="1" thickBot="1" x14ac:dyDescent="0.3">
      <c r="C16" s="22"/>
      <c r="D16" s="110" t="s">
        <v>113</v>
      </c>
      <c r="E16" s="110"/>
      <c r="F16" s="110"/>
      <c r="G16" s="36">
        <v>-110</v>
      </c>
      <c r="H16" s="6">
        <v>5188</v>
      </c>
      <c r="I16" s="6">
        <v>3882</v>
      </c>
      <c r="J16" s="6">
        <v>2873</v>
      </c>
      <c r="K16" s="6">
        <v>0</v>
      </c>
      <c r="L16" s="6">
        <v>4810</v>
      </c>
      <c r="M16" s="6">
        <v>3829</v>
      </c>
      <c r="N16" s="6">
        <v>3827</v>
      </c>
      <c r="O16" s="6">
        <v>1906</v>
      </c>
      <c r="P16" s="6">
        <v>5245</v>
      </c>
      <c r="Q16" s="6">
        <v>1546</v>
      </c>
      <c r="R16" s="6">
        <v>1029</v>
      </c>
      <c r="S16" s="6">
        <v>-39</v>
      </c>
      <c r="T16" s="6">
        <v>-60</v>
      </c>
      <c r="U16" s="6">
        <v>-33</v>
      </c>
      <c r="V16" s="6">
        <v>-33</v>
      </c>
      <c r="W16" s="6">
        <v>-987</v>
      </c>
      <c r="X16" s="6">
        <v>4</v>
      </c>
      <c r="Y16" s="6">
        <v>38</v>
      </c>
      <c r="Z16" s="6">
        <v>-91</v>
      </c>
      <c r="AA16" s="6">
        <v>1253</v>
      </c>
    </row>
    <row r="17" spans="3:27" ht="13.5" customHeight="1" thickBot="1" x14ac:dyDescent="0.3">
      <c r="C17" s="136" t="s">
        <v>114</v>
      </c>
      <c r="D17" s="136"/>
      <c r="E17" s="136"/>
      <c r="F17" s="136"/>
      <c r="G17" s="36">
        <v>-12142</v>
      </c>
      <c r="H17" s="25">
        <v>107876</v>
      </c>
      <c r="I17" s="25">
        <v>75957</v>
      </c>
      <c r="J17" s="25">
        <v>17896</v>
      </c>
      <c r="K17" s="25">
        <v>-5093</v>
      </c>
      <c r="L17" s="25">
        <v>156692</v>
      </c>
      <c r="M17" s="25">
        <v>79296</v>
      </c>
      <c r="N17" s="25">
        <v>53555</v>
      </c>
      <c r="O17" s="25">
        <v>46190</v>
      </c>
      <c r="P17" s="25">
        <v>89826</v>
      </c>
      <c r="Q17" s="25">
        <v>27590</v>
      </c>
      <c r="R17" s="25">
        <v>20434</v>
      </c>
      <c r="S17" s="25">
        <v>18508</v>
      </c>
      <c r="T17" s="25">
        <v>48893</v>
      </c>
      <c r="U17" s="25">
        <v>38226</v>
      </c>
      <c r="V17" s="25">
        <v>13471</v>
      </c>
      <c r="W17" s="25">
        <v>9290</v>
      </c>
      <c r="X17" s="25">
        <v>58747</v>
      </c>
      <c r="Y17" s="25">
        <v>42260</v>
      </c>
      <c r="Z17" s="25">
        <v>9777</v>
      </c>
      <c r="AA17" s="25">
        <v>4317</v>
      </c>
    </row>
    <row r="18" spans="3:27" ht="13.5" customHeight="1" thickBot="1" x14ac:dyDescent="0.3">
      <c r="C18" s="22"/>
      <c r="D18" s="104" t="s">
        <v>115</v>
      </c>
      <c r="E18" s="104"/>
      <c r="F18" s="104"/>
      <c r="G18" s="38">
        <v>-3</v>
      </c>
      <c r="H18" s="6">
        <v>-15363</v>
      </c>
      <c r="I18" s="6">
        <v>-12814</v>
      </c>
      <c r="J18" s="6">
        <v>-10125</v>
      </c>
      <c r="K18" s="6">
        <v>-4905</v>
      </c>
      <c r="L18" s="6">
        <v>-27920</v>
      </c>
      <c r="M18" s="6">
        <v>-23164</v>
      </c>
      <c r="N18" s="6">
        <v>-19812</v>
      </c>
      <c r="O18" s="6">
        <v>-9014</v>
      </c>
      <c r="P18" s="6">
        <v>-22678</v>
      </c>
      <c r="Q18" s="6">
        <v>-17668</v>
      </c>
      <c r="R18" s="6">
        <v>-10732</v>
      </c>
      <c r="S18" s="6">
        <v>-3959</v>
      </c>
      <c r="T18" s="6">
        <v>-10061</v>
      </c>
      <c r="U18" s="6">
        <v>-6110</v>
      </c>
      <c r="V18" s="6">
        <v>-4651</v>
      </c>
      <c r="W18" s="6">
        <v>-2217</v>
      </c>
      <c r="X18" s="6">
        <v>-4654</v>
      </c>
      <c r="Y18" s="6">
        <v>-3512</v>
      </c>
      <c r="Z18" s="6">
        <v>-2623</v>
      </c>
      <c r="AA18" s="6">
        <v>-1178</v>
      </c>
    </row>
    <row r="19" spans="3:27" ht="14.25" customHeight="1" thickBot="1" x14ac:dyDescent="0.3">
      <c r="C19" s="130" t="s">
        <v>116</v>
      </c>
      <c r="D19" s="130"/>
      <c r="E19" s="130"/>
      <c r="F19" s="130"/>
      <c r="G19" s="48">
        <v>-12145</v>
      </c>
      <c r="H19" s="25">
        <v>92513</v>
      </c>
      <c r="I19" s="25">
        <v>63143</v>
      </c>
      <c r="J19" s="25">
        <v>7771</v>
      </c>
      <c r="K19" s="25">
        <v>-9998</v>
      </c>
      <c r="L19" s="25">
        <v>128772</v>
      </c>
      <c r="M19" s="25">
        <v>56132</v>
      </c>
      <c r="N19" s="25">
        <v>33743</v>
      </c>
      <c r="O19" s="25">
        <v>37176</v>
      </c>
      <c r="P19" s="25">
        <v>67148</v>
      </c>
      <c r="Q19" s="25">
        <v>9922</v>
      </c>
      <c r="R19" s="25">
        <v>9702</v>
      </c>
      <c r="S19" s="25">
        <v>14549</v>
      </c>
      <c r="T19" s="25">
        <v>38832</v>
      </c>
      <c r="U19" s="25">
        <v>32116</v>
      </c>
      <c r="V19" s="25">
        <v>8820</v>
      </c>
      <c r="W19" s="25">
        <v>7073</v>
      </c>
      <c r="X19" s="25">
        <v>54093</v>
      </c>
      <c r="Y19" s="25">
        <v>38748</v>
      </c>
      <c r="Z19" s="25">
        <v>7154</v>
      </c>
      <c r="AA19" s="25">
        <v>3139</v>
      </c>
    </row>
    <row r="20" spans="3:27" ht="14.25" customHeight="1" thickBot="1" x14ac:dyDescent="0.3">
      <c r="C20" s="135" t="s">
        <v>117</v>
      </c>
      <c r="D20" s="135"/>
      <c r="E20" s="135"/>
      <c r="F20" s="135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3:27" ht="12.75" customHeight="1" thickBot="1" x14ac:dyDescent="0.3">
      <c r="C21" s="27"/>
      <c r="D21" s="27"/>
      <c r="E21" s="27"/>
      <c r="F21" s="31"/>
    </row>
    <row r="22" spans="3:27" ht="13.5" customHeight="1" thickBot="1" x14ac:dyDescent="0.3">
      <c r="C22" s="22"/>
      <c r="D22" s="110" t="s">
        <v>118</v>
      </c>
      <c r="E22" s="110"/>
      <c r="F22" s="110"/>
      <c r="G22" s="36">
        <v>2284</v>
      </c>
      <c r="H22" s="6">
        <v>1238</v>
      </c>
      <c r="I22" s="6">
        <v>1376</v>
      </c>
      <c r="J22" s="6">
        <v>752</v>
      </c>
      <c r="K22" s="6">
        <v>169</v>
      </c>
      <c r="L22" s="6">
        <v>2616</v>
      </c>
      <c r="M22" s="6">
        <v>12</v>
      </c>
      <c r="N22" s="6">
        <v>11</v>
      </c>
      <c r="O22" s="6">
        <v>6</v>
      </c>
      <c r="P22" s="6">
        <v>6219</v>
      </c>
      <c r="Q22" s="6">
        <v>6218</v>
      </c>
      <c r="R22" s="6">
        <v>0</v>
      </c>
      <c r="S22" s="6">
        <v>0</v>
      </c>
      <c r="T22" s="6">
        <v>20</v>
      </c>
      <c r="U22" s="6">
        <v>22</v>
      </c>
      <c r="V22" s="6">
        <v>22</v>
      </c>
      <c r="W22" s="6">
        <v>14</v>
      </c>
      <c r="X22" s="6">
        <v>6856</v>
      </c>
      <c r="Y22" s="6">
        <v>295</v>
      </c>
      <c r="Z22" s="6">
        <v>298</v>
      </c>
      <c r="AA22" s="6">
        <v>1</v>
      </c>
    </row>
    <row r="23" spans="3:27" ht="13.5" customHeight="1" thickBot="1" x14ac:dyDescent="0.3">
      <c r="C23" s="22"/>
      <c r="D23" s="110" t="s">
        <v>119</v>
      </c>
      <c r="E23" s="110"/>
      <c r="F23" s="110"/>
      <c r="G23" s="36">
        <v>0</v>
      </c>
      <c r="H23" s="6"/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</row>
    <row r="24" spans="3:27" ht="13.5" customHeight="1" thickBot="1" x14ac:dyDescent="0.3">
      <c r="C24" s="22"/>
      <c r="D24" s="110" t="s">
        <v>120</v>
      </c>
      <c r="E24" s="110"/>
      <c r="F24" s="110"/>
      <c r="G24" s="36">
        <v>0</v>
      </c>
      <c r="H24" s="6"/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95</v>
      </c>
      <c r="R24" s="6">
        <v>69</v>
      </c>
      <c r="S24" s="6">
        <v>32</v>
      </c>
      <c r="T24" s="6">
        <v>35000</v>
      </c>
      <c r="U24" s="6">
        <v>114</v>
      </c>
      <c r="V24" s="6">
        <v>72</v>
      </c>
      <c r="W24" s="6">
        <v>0</v>
      </c>
      <c r="X24" s="6">
        <v>201</v>
      </c>
      <c r="Y24" s="6">
        <v>0</v>
      </c>
      <c r="Z24" s="6">
        <v>0</v>
      </c>
      <c r="AA24" s="6">
        <v>20</v>
      </c>
    </row>
    <row r="25" spans="3:27" ht="13.5" customHeight="1" thickBot="1" x14ac:dyDescent="0.3">
      <c r="C25" s="22"/>
      <c r="D25" s="110" t="s">
        <v>121</v>
      </c>
      <c r="E25" s="110"/>
      <c r="F25" s="110"/>
      <c r="G25" s="36">
        <v>445</v>
      </c>
      <c r="H25" s="6">
        <v>1740</v>
      </c>
      <c r="I25" s="6">
        <v>1026</v>
      </c>
      <c r="J25" s="6">
        <v>639</v>
      </c>
      <c r="K25" s="6">
        <v>387</v>
      </c>
      <c r="L25" s="6">
        <v>1218</v>
      </c>
      <c r="M25" s="6"/>
      <c r="N25" s="6"/>
      <c r="O25" s="6"/>
      <c r="P25" s="6">
        <v>124</v>
      </c>
      <c r="Q25" s="6">
        <v>0</v>
      </c>
      <c r="R25" s="6">
        <v>0</v>
      </c>
      <c r="S25" s="6">
        <v>0</v>
      </c>
      <c r="T25" s="6">
        <v>131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</row>
    <row r="26" spans="3:27" ht="13.5" customHeight="1" thickBot="1" x14ac:dyDescent="0.3">
      <c r="C26" s="22"/>
      <c r="D26" s="110" t="s">
        <v>122</v>
      </c>
      <c r="E26" s="110"/>
      <c r="F26" s="110"/>
      <c r="G26" s="36">
        <v>-3881</v>
      </c>
      <c r="H26" s="6">
        <v>-9736</v>
      </c>
      <c r="I26" s="6">
        <v>-9311</v>
      </c>
      <c r="J26" s="6">
        <v>-5804</v>
      </c>
      <c r="K26" s="6">
        <v>-2302</v>
      </c>
      <c r="L26" s="6">
        <v>-6540</v>
      </c>
      <c r="M26" s="6">
        <v>-4380</v>
      </c>
      <c r="N26" s="6">
        <v>-2468</v>
      </c>
      <c r="O26" s="6">
        <v>-1192</v>
      </c>
      <c r="P26" s="6">
        <v>-5725</v>
      </c>
      <c r="Q26" s="6">
        <v>0</v>
      </c>
      <c r="R26" s="6">
        <v>0</v>
      </c>
      <c r="S26" s="6">
        <v>0</v>
      </c>
      <c r="T26" s="6">
        <v>-57</v>
      </c>
      <c r="U26" s="6">
        <v>-49</v>
      </c>
      <c r="V26" s="6">
        <v>-48</v>
      </c>
      <c r="W26" s="6">
        <v>-22</v>
      </c>
      <c r="X26" s="6">
        <v>-71</v>
      </c>
      <c r="Y26" s="6">
        <v>0</v>
      </c>
      <c r="Z26" s="6">
        <v>0</v>
      </c>
      <c r="AA26" s="6">
        <v>0</v>
      </c>
    </row>
    <row r="27" spans="3:27" ht="13.5" customHeight="1" thickBot="1" x14ac:dyDescent="0.3">
      <c r="C27" s="22"/>
      <c r="D27" s="104" t="s">
        <v>123</v>
      </c>
      <c r="E27" s="104"/>
      <c r="F27" s="104"/>
      <c r="G27" s="36">
        <v>-10771</v>
      </c>
      <c r="H27" s="6">
        <v>-45049</v>
      </c>
      <c r="I27" s="6">
        <v>-30131</v>
      </c>
      <c r="J27" s="6">
        <v>-23005</v>
      </c>
      <c r="K27" s="6">
        <v>-2711</v>
      </c>
      <c r="L27" s="6">
        <v>-27871</v>
      </c>
      <c r="M27" s="6">
        <v>-2483</v>
      </c>
      <c r="N27" s="6">
        <v>-959</v>
      </c>
      <c r="O27" s="6">
        <v>-16</v>
      </c>
      <c r="P27" s="6">
        <v>-44</v>
      </c>
      <c r="Q27" s="6">
        <v>-2061</v>
      </c>
      <c r="R27" s="6">
        <v>-689</v>
      </c>
      <c r="S27" s="6">
        <v>-743</v>
      </c>
      <c r="T27" s="6">
        <v>-12202</v>
      </c>
      <c r="U27" s="6">
        <v>-6613</v>
      </c>
      <c r="V27" s="6">
        <v>-4431</v>
      </c>
      <c r="W27" s="6">
        <v>-2064</v>
      </c>
      <c r="X27" s="6">
        <v>-6054</v>
      </c>
      <c r="Y27" s="6">
        <v>-4533</v>
      </c>
      <c r="Z27" s="6">
        <v>-2281</v>
      </c>
      <c r="AA27" s="6">
        <v>-2760</v>
      </c>
    </row>
    <row r="28" spans="3:27" ht="13.5" customHeight="1" thickBot="1" x14ac:dyDescent="0.3">
      <c r="C28" s="22"/>
      <c r="D28" s="104" t="s">
        <v>124</v>
      </c>
      <c r="E28" s="104"/>
      <c r="F28" s="104"/>
      <c r="G28" s="3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/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3:27" ht="13.5" customHeight="1" thickBot="1" x14ac:dyDescent="0.3">
      <c r="C29" s="22"/>
      <c r="D29" s="104" t="s">
        <v>125</v>
      </c>
      <c r="E29" s="104"/>
      <c r="F29" s="104"/>
      <c r="G29" s="3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324</v>
      </c>
      <c r="N29" s="6">
        <v>97</v>
      </c>
      <c r="O29" s="6">
        <v>35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-1</v>
      </c>
      <c r="Z29" s="6">
        <v>0</v>
      </c>
      <c r="AA29" s="6">
        <v>0</v>
      </c>
    </row>
    <row r="30" spans="3:27" ht="14.25" customHeight="1" thickBot="1" x14ac:dyDescent="0.3">
      <c r="C30" s="130" t="s">
        <v>126</v>
      </c>
      <c r="D30" s="130"/>
      <c r="E30" s="130"/>
      <c r="F30" s="130"/>
      <c r="G30" s="38">
        <v>-11923</v>
      </c>
      <c r="H30" s="25">
        <v>-51807</v>
      </c>
      <c r="I30" s="25">
        <v>-37040</v>
      </c>
      <c r="J30" s="25">
        <v>-27418</v>
      </c>
      <c r="K30" s="25">
        <v>-4457</v>
      </c>
      <c r="L30" s="25">
        <v>-30577</v>
      </c>
      <c r="M30" s="25">
        <v>-6527</v>
      </c>
      <c r="N30" s="25">
        <v>-3319</v>
      </c>
      <c r="O30" s="25">
        <v>-1167</v>
      </c>
      <c r="P30" s="25">
        <v>574</v>
      </c>
      <c r="Q30" s="25">
        <v>4252</v>
      </c>
      <c r="R30" s="25">
        <v>-620</v>
      </c>
      <c r="S30" s="25">
        <v>-711</v>
      </c>
      <c r="T30" s="25">
        <v>22892</v>
      </c>
      <c r="U30" s="25">
        <v>-6526</v>
      </c>
      <c r="V30" s="25">
        <v>-4385</v>
      </c>
      <c r="W30" s="25">
        <v>-2072</v>
      </c>
      <c r="X30" s="25">
        <v>932</v>
      </c>
      <c r="Y30" s="25">
        <v>-4239</v>
      </c>
      <c r="Z30" s="25">
        <v>-1983</v>
      </c>
      <c r="AA30" s="25">
        <v>-2739</v>
      </c>
    </row>
    <row r="31" spans="3:27" ht="12.75" customHeight="1" thickBot="1" x14ac:dyDescent="0.3">
      <c r="C31" s="22"/>
      <c r="D31" s="22"/>
      <c r="E31" s="22"/>
    </row>
    <row r="32" spans="3:27" ht="14.25" customHeight="1" thickBot="1" x14ac:dyDescent="0.3">
      <c r="C32" s="121" t="s">
        <v>127</v>
      </c>
      <c r="D32" s="121"/>
      <c r="E32" s="121"/>
      <c r="F32" s="1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3:27" ht="3" customHeight="1" thickBot="1" x14ac:dyDescent="0.3">
      <c r="C33" s="23"/>
      <c r="D33" s="23"/>
      <c r="E33" s="23"/>
      <c r="F33" s="23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3:27" ht="13.5" customHeight="1" thickBot="1" x14ac:dyDescent="0.3">
      <c r="C34" s="22"/>
      <c r="D34" s="110" t="s">
        <v>128</v>
      </c>
      <c r="E34" s="110"/>
      <c r="F34" s="110"/>
      <c r="G34" s="36">
        <v>3020</v>
      </c>
      <c r="H34" s="52">
        <v>14177</v>
      </c>
      <c r="I34" s="52">
        <v>8095</v>
      </c>
      <c r="J34" s="52">
        <v>8095</v>
      </c>
      <c r="K34" s="52">
        <v>6903</v>
      </c>
      <c r="L34" s="52">
        <v>9900</v>
      </c>
      <c r="M34" s="52">
        <v>6551</v>
      </c>
      <c r="N34" s="52">
        <v>6551</v>
      </c>
      <c r="O34" s="52">
        <v>0</v>
      </c>
      <c r="P34" s="52">
        <v>0</v>
      </c>
      <c r="Q34" s="52">
        <v>11111</v>
      </c>
      <c r="R34" s="52">
        <v>2525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8266</v>
      </c>
      <c r="Y34" s="52">
        <v>8472</v>
      </c>
      <c r="Z34" s="52">
        <v>7587</v>
      </c>
      <c r="AA34" s="52">
        <v>2040</v>
      </c>
    </row>
    <row r="35" spans="3:27" ht="13.5" customHeight="1" thickBot="1" x14ac:dyDescent="0.3">
      <c r="C35" s="22"/>
      <c r="D35" s="110" t="s">
        <v>129</v>
      </c>
      <c r="E35" s="110"/>
      <c r="F35" s="110"/>
      <c r="G35" s="36">
        <v>0</v>
      </c>
      <c r="H35" s="52">
        <v>0</v>
      </c>
      <c r="I35" s="52">
        <v>-2851</v>
      </c>
      <c r="J35" s="52">
        <v>-2851</v>
      </c>
      <c r="K35" s="52">
        <v>-2851</v>
      </c>
      <c r="L35" s="52"/>
      <c r="M35" s="52">
        <v>0</v>
      </c>
      <c r="N35" s="52"/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</row>
    <row r="36" spans="3:27" ht="14.25" customHeight="1" thickBot="1" x14ac:dyDescent="0.3">
      <c r="C36" s="26"/>
      <c r="D36" s="128" t="s">
        <v>130</v>
      </c>
      <c r="E36" s="128"/>
      <c r="F36" s="128"/>
      <c r="G36" s="36">
        <v>0</v>
      </c>
      <c r="H36" s="52">
        <v>0</v>
      </c>
      <c r="I36" s="52">
        <v>0</v>
      </c>
      <c r="J36" s="52">
        <v>0</v>
      </c>
      <c r="K36" s="52">
        <v>0</v>
      </c>
      <c r="L36" s="52">
        <v>-56608</v>
      </c>
      <c r="M36" s="52">
        <v>-26639</v>
      </c>
      <c r="N36" s="52"/>
      <c r="O36" s="52">
        <v>0</v>
      </c>
      <c r="P36" s="52">
        <v>-48837</v>
      </c>
      <c r="Q36" s="52">
        <v>-21199</v>
      </c>
      <c r="R36" s="52">
        <v>0</v>
      </c>
      <c r="S36" s="52">
        <v>0</v>
      </c>
      <c r="T36" s="52">
        <v>-26640</v>
      </c>
      <c r="U36" s="52">
        <v>0</v>
      </c>
      <c r="V36" s="52">
        <v>0</v>
      </c>
      <c r="W36" s="52">
        <v>0</v>
      </c>
      <c r="X36" s="52">
        <v>-17759</v>
      </c>
      <c r="Y36" s="52">
        <v>0</v>
      </c>
      <c r="Z36" s="52">
        <v>0</v>
      </c>
      <c r="AA36" s="52">
        <v>0</v>
      </c>
    </row>
    <row r="37" spans="3:27" ht="13.5" customHeight="1" thickBot="1" x14ac:dyDescent="0.3">
      <c r="C37" s="22"/>
      <c r="D37" s="132" t="s">
        <v>131</v>
      </c>
      <c r="E37" s="132"/>
      <c r="F37" s="132"/>
      <c r="G37" s="36">
        <v>-108</v>
      </c>
      <c r="H37" s="52">
        <v>-440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/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-499</v>
      </c>
      <c r="U37" s="52">
        <v>-1554</v>
      </c>
      <c r="V37" s="52">
        <v>-1639</v>
      </c>
      <c r="W37" s="52">
        <v>-688</v>
      </c>
      <c r="X37" s="52">
        <v>-7426</v>
      </c>
      <c r="Y37" s="52">
        <v>-7426</v>
      </c>
      <c r="Z37" s="52">
        <v>0</v>
      </c>
      <c r="AA37" s="52">
        <v>-578</v>
      </c>
    </row>
    <row r="38" spans="3:27" ht="13.5" customHeight="1" thickBot="1" x14ac:dyDescent="0.3">
      <c r="C38" s="22"/>
      <c r="D38" s="133" t="s">
        <v>132</v>
      </c>
      <c r="E38" s="133"/>
      <c r="F38" s="133"/>
      <c r="G38" s="36">
        <v>-5456</v>
      </c>
      <c r="H38" s="52">
        <v>-20602</v>
      </c>
      <c r="I38" s="52">
        <v>-14392</v>
      </c>
      <c r="J38" s="52">
        <v>-7656</v>
      </c>
      <c r="K38" s="52">
        <v>-3203</v>
      </c>
      <c r="L38" s="52">
        <v>-14947</v>
      </c>
      <c r="M38" s="52">
        <v>-10884</v>
      </c>
      <c r="N38" s="52">
        <v>-8388</v>
      </c>
      <c r="O38" s="52">
        <v>-5523</v>
      </c>
      <c r="P38" s="52">
        <v>-13942</v>
      </c>
      <c r="Q38" s="52">
        <v>-9858</v>
      </c>
      <c r="R38" s="52">
        <v>-6392</v>
      </c>
      <c r="S38" s="52">
        <v>-3201</v>
      </c>
      <c r="T38" s="52">
        <v>-33584</v>
      </c>
      <c r="U38" s="52">
        <v>-11817</v>
      </c>
      <c r="V38" s="52">
        <v>-8336</v>
      </c>
      <c r="W38" s="52">
        <v>-4133</v>
      </c>
      <c r="X38" s="52">
        <v>-15050</v>
      </c>
      <c r="Y38" s="52">
        <v>-11815</v>
      </c>
      <c r="Z38" s="52">
        <v>-8367</v>
      </c>
      <c r="AA38" s="52">
        <v>-1969</v>
      </c>
    </row>
    <row r="39" spans="3:27" ht="13.5" customHeight="1" thickBot="1" x14ac:dyDescent="0.3">
      <c r="C39" s="22"/>
      <c r="D39" s="110" t="s">
        <v>133</v>
      </c>
      <c r="E39" s="110"/>
      <c r="F39" s="110"/>
      <c r="G39" s="36">
        <v>-2477</v>
      </c>
      <c r="H39" s="52">
        <v>-9512</v>
      </c>
      <c r="I39" s="52">
        <v>-7043</v>
      </c>
      <c r="J39" s="52">
        <v>-4603</v>
      </c>
      <c r="K39" s="52">
        <v>-2232</v>
      </c>
      <c r="L39" s="52">
        <v>-7041</v>
      </c>
      <c r="M39" s="52">
        <v>-5166</v>
      </c>
      <c r="N39" s="52">
        <v>-3202</v>
      </c>
      <c r="O39" s="52">
        <v>-1562</v>
      </c>
      <c r="P39" s="52">
        <v>-6344</v>
      </c>
      <c r="Q39" s="52">
        <v>-4771</v>
      </c>
      <c r="R39" s="52">
        <v>-3125</v>
      </c>
      <c r="S39" s="52">
        <v>-1619</v>
      </c>
      <c r="T39" s="52">
        <v>-7324</v>
      </c>
      <c r="U39" s="52">
        <v>-5386</v>
      </c>
      <c r="V39" s="52">
        <v>-3623</v>
      </c>
      <c r="W39" s="52">
        <v>-1849</v>
      </c>
      <c r="X39" s="52">
        <v>-7800</v>
      </c>
      <c r="Y39" s="52">
        <v>-5902</v>
      </c>
      <c r="Z39" s="52">
        <v>-3828</v>
      </c>
      <c r="AA39" s="52">
        <v>-409</v>
      </c>
    </row>
    <row r="40" spans="3:27" ht="13.5" customHeight="1" thickBot="1" x14ac:dyDescent="0.3">
      <c r="C40" s="22"/>
      <c r="D40" s="22" t="s">
        <v>168</v>
      </c>
      <c r="E40" s="22"/>
      <c r="F40" s="22"/>
      <c r="G40" s="36">
        <v>0</v>
      </c>
      <c r="H40" s="52">
        <v>-2851</v>
      </c>
      <c r="I40" s="52">
        <v>-16191</v>
      </c>
      <c r="J40" s="52">
        <v>0</v>
      </c>
      <c r="K40" s="52">
        <v>0</v>
      </c>
      <c r="L40" s="52">
        <v>-3974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3:27" ht="15" customHeight="1" thickBot="1" x14ac:dyDescent="0.3">
      <c r="C41" s="130" t="s">
        <v>134</v>
      </c>
      <c r="D41" s="130"/>
      <c r="E41" s="130"/>
      <c r="F41" s="130"/>
      <c r="G41" s="48">
        <v>-5021</v>
      </c>
      <c r="H41" s="49">
        <v>-19228</v>
      </c>
      <c r="I41" s="49">
        <v>-16191</v>
      </c>
      <c r="J41" s="49">
        <v>-7015</v>
      </c>
      <c r="K41" s="49">
        <v>-1383</v>
      </c>
      <c r="L41" s="49">
        <v>-72670</v>
      </c>
      <c r="M41" s="49">
        <v>-36138</v>
      </c>
      <c r="N41" s="49">
        <v>-5039</v>
      </c>
      <c r="O41" s="49">
        <v>-7085</v>
      </c>
      <c r="P41" s="49">
        <v>-69124</v>
      </c>
      <c r="Q41" s="49">
        <v>-24717</v>
      </c>
      <c r="R41" s="49">
        <v>-6992</v>
      </c>
      <c r="S41" s="49">
        <v>-4820</v>
      </c>
      <c r="T41" s="49">
        <v>-68047</v>
      </c>
      <c r="U41" s="49">
        <v>-18757</v>
      </c>
      <c r="V41" s="49">
        <v>-13598</v>
      </c>
      <c r="W41" s="49">
        <v>-6670</v>
      </c>
      <c r="X41" s="49">
        <v>-39769</v>
      </c>
      <c r="Y41" s="49">
        <v>-16671</v>
      </c>
      <c r="Z41" s="49">
        <v>-4608</v>
      </c>
      <c r="AA41" s="49">
        <v>-916</v>
      </c>
    </row>
    <row r="42" spans="3:27" ht="1.5" customHeight="1" thickBot="1" x14ac:dyDescent="0.3">
      <c r="C42" s="22"/>
      <c r="D42" s="22"/>
      <c r="E42" s="22"/>
      <c r="F42" s="22"/>
      <c r="G42" s="49"/>
      <c r="H42" s="49"/>
      <c r="I42" s="49"/>
      <c r="J42" s="49"/>
      <c r="K42" s="49"/>
      <c r="L42" s="49">
        <v>0</v>
      </c>
      <c r="M42" s="49"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3:27" ht="14.25" customHeight="1" thickBot="1" x14ac:dyDescent="0.3">
      <c r="D43" s="128" t="s">
        <v>135</v>
      </c>
      <c r="E43" s="128"/>
      <c r="F43" s="128"/>
      <c r="G43" s="38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/>
      <c r="R43" s="49">
        <v>0</v>
      </c>
      <c r="S43" s="49">
        <v>0</v>
      </c>
      <c r="T43" s="49">
        <v>-6323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</row>
    <row r="44" spans="3:27" ht="14.25" customHeight="1" thickBot="1" x14ac:dyDescent="0.3">
      <c r="D44" s="132" t="s">
        <v>136</v>
      </c>
      <c r="E44" s="132"/>
      <c r="F44" s="132"/>
      <c r="G44" s="36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/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</row>
    <row r="45" spans="3:27" ht="14.25" customHeight="1" thickBot="1" x14ac:dyDescent="0.3">
      <c r="C45" s="134" t="s">
        <v>137</v>
      </c>
      <c r="D45" s="134"/>
      <c r="E45" s="134"/>
      <c r="F45" s="134"/>
      <c r="G45" s="50">
        <v>-29089</v>
      </c>
      <c r="H45" s="50">
        <v>21478</v>
      </c>
      <c r="I45" s="50">
        <v>9912</v>
      </c>
      <c r="J45" s="50">
        <v>-26662</v>
      </c>
      <c r="K45" s="50">
        <v>-15838</v>
      </c>
      <c r="L45" s="50">
        <v>25525</v>
      </c>
      <c r="M45" s="50">
        <v>13467</v>
      </c>
      <c r="N45" s="50">
        <v>25385</v>
      </c>
      <c r="O45" s="50">
        <v>28924</v>
      </c>
      <c r="P45" s="50">
        <v>-1402</v>
      </c>
      <c r="Q45" s="50">
        <v>-10543</v>
      </c>
      <c r="R45" s="50">
        <v>2090</v>
      </c>
      <c r="S45" s="50">
        <v>9018</v>
      </c>
      <c r="T45" s="50">
        <v>-6323</v>
      </c>
      <c r="U45" s="50">
        <v>6833</v>
      </c>
      <c r="V45" s="50">
        <v>-9163</v>
      </c>
      <c r="W45" s="50">
        <v>-1669</v>
      </c>
      <c r="X45" s="50">
        <v>15256</v>
      </c>
      <c r="Y45" s="50">
        <v>17838</v>
      </c>
      <c r="Z45" s="50">
        <v>563</v>
      </c>
      <c r="AA45" s="50">
        <v>-516</v>
      </c>
    </row>
    <row r="46" spans="3:27" ht="14.25" customHeight="1" thickBot="1" x14ac:dyDescent="0.3">
      <c r="C46" s="131" t="s">
        <v>138</v>
      </c>
      <c r="D46" s="131"/>
      <c r="E46" s="131"/>
      <c r="F46" s="131"/>
      <c r="G46" s="51">
        <v>56723</v>
      </c>
      <c r="H46" s="51">
        <v>35245</v>
      </c>
      <c r="I46" s="51">
        <v>35245</v>
      </c>
      <c r="J46" s="51">
        <v>35245</v>
      </c>
      <c r="K46" s="51">
        <v>35245</v>
      </c>
      <c r="L46" s="51">
        <v>9720</v>
      </c>
      <c r="M46" s="51">
        <v>9720</v>
      </c>
      <c r="N46" s="51">
        <v>9720</v>
      </c>
      <c r="O46" s="51">
        <v>9720</v>
      </c>
      <c r="P46" s="51">
        <v>11122</v>
      </c>
      <c r="Q46" s="51">
        <v>11122</v>
      </c>
      <c r="R46" s="51">
        <v>11122</v>
      </c>
      <c r="S46" s="51">
        <v>11122</v>
      </c>
      <c r="T46" s="51">
        <v>17445</v>
      </c>
      <c r="U46" s="51">
        <v>17445</v>
      </c>
      <c r="V46" s="51">
        <v>17445</v>
      </c>
      <c r="W46" s="51">
        <v>17445</v>
      </c>
      <c r="X46" s="51">
        <v>2189</v>
      </c>
      <c r="Y46" s="51">
        <v>2189</v>
      </c>
      <c r="Z46" s="51">
        <v>2189</v>
      </c>
      <c r="AA46" s="51">
        <v>2189</v>
      </c>
    </row>
    <row r="47" spans="3:27" ht="14.25" customHeight="1" thickBot="1" x14ac:dyDescent="0.3">
      <c r="C47" s="129" t="s">
        <v>139</v>
      </c>
      <c r="D47" s="129"/>
      <c r="E47" s="129"/>
      <c r="F47" s="129"/>
      <c r="G47" s="51">
        <v>27634</v>
      </c>
      <c r="H47" s="53">
        <v>56723</v>
      </c>
      <c r="I47" s="53">
        <v>45157</v>
      </c>
      <c r="J47" s="53">
        <v>8583</v>
      </c>
      <c r="K47" s="53">
        <v>19407</v>
      </c>
      <c r="L47" s="53">
        <v>35245</v>
      </c>
      <c r="M47" s="53">
        <v>23187</v>
      </c>
      <c r="N47" s="53">
        <v>35105</v>
      </c>
      <c r="O47" s="53">
        <v>38644</v>
      </c>
      <c r="P47" s="53">
        <v>9720</v>
      </c>
      <c r="Q47" s="53">
        <v>579</v>
      </c>
      <c r="R47" s="53">
        <v>13212</v>
      </c>
      <c r="S47" s="53">
        <v>20140</v>
      </c>
      <c r="T47" s="53">
        <v>11122</v>
      </c>
      <c r="U47" s="53">
        <v>24278</v>
      </c>
      <c r="V47" s="53">
        <v>8282</v>
      </c>
      <c r="W47" s="53">
        <v>15776</v>
      </c>
      <c r="X47" s="53">
        <v>17445</v>
      </c>
      <c r="Y47" s="53">
        <v>20027</v>
      </c>
      <c r="Z47" s="53">
        <v>2752</v>
      </c>
      <c r="AA47" s="53">
        <v>1673</v>
      </c>
    </row>
    <row r="48" spans="3:27" ht="14.25" customHeight="1" x14ac:dyDescent="0.25">
      <c r="C48" s="23"/>
      <c r="D48" s="124" t="s">
        <v>140</v>
      </c>
      <c r="E48" s="124"/>
      <c r="F48" s="124"/>
      <c r="G48" s="5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.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</sheetData>
  <mergeCells count="41">
    <mergeCell ref="D6:F6"/>
    <mergeCell ref="C1:F1"/>
    <mergeCell ref="C2:F2"/>
    <mergeCell ref="C4:F4"/>
    <mergeCell ref="C5:F5"/>
    <mergeCell ref="D22:F22"/>
    <mergeCell ref="D8:F8"/>
    <mergeCell ref="D10:F10"/>
    <mergeCell ref="D11:F11"/>
    <mergeCell ref="D12:F12"/>
    <mergeCell ref="D13:F13"/>
    <mergeCell ref="D14:F14"/>
    <mergeCell ref="D15:F15"/>
    <mergeCell ref="D16:F16"/>
    <mergeCell ref="C19:F19"/>
    <mergeCell ref="C20:F20"/>
    <mergeCell ref="D9:F9"/>
    <mergeCell ref="D18:F18"/>
    <mergeCell ref="C17:F17"/>
    <mergeCell ref="D23:F23"/>
    <mergeCell ref="D24:F24"/>
    <mergeCell ref="D26:F26"/>
    <mergeCell ref="C30:F30"/>
    <mergeCell ref="C32:F32"/>
    <mergeCell ref="D25:F25"/>
    <mergeCell ref="D34:F34"/>
    <mergeCell ref="D35:F35"/>
    <mergeCell ref="D27:F27"/>
    <mergeCell ref="D28:F28"/>
    <mergeCell ref="D29:F29"/>
    <mergeCell ref="D36:F36"/>
    <mergeCell ref="C47:F47"/>
    <mergeCell ref="D48:F48"/>
    <mergeCell ref="D39:F39"/>
    <mergeCell ref="C41:F41"/>
    <mergeCell ref="C46:F46"/>
    <mergeCell ref="D37:F37"/>
    <mergeCell ref="D38:F38"/>
    <mergeCell ref="D43:F43"/>
    <mergeCell ref="D44:F44"/>
    <mergeCell ref="C45:F45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50BF-CE9C-493F-95FF-CF0F2A69229D}">
  <dimension ref="C1:AA25"/>
  <sheetViews>
    <sheetView showGridLines="0" topLeftCell="A14" workbookViewId="0">
      <selection activeCell="G24" sqref="G24"/>
    </sheetView>
  </sheetViews>
  <sheetFormatPr defaultColWidth="8.7265625" defaultRowHeight="11.5" x14ac:dyDescent="0.25"/>
  <cols>
    <col min="1" max="1" width="6.54296875" style="55" customWidth="1"/>
    <col min="2" max="2" width="1.54296875" style="55" customWidth="1"/>
    <col min="3" max="4" width="2.1796875" style="55" customWidth="1"/>
    <col min="5" max="5" width="2.54296875" style="55" customWidth="1"/>
    <col min="6" max="6" width="44.54296875" style="55" customWidth="1"/>
    <col min="7" max="27" width="12.7265625" style="55" customWidth="1"/>
    <col min="28" max="16384" width="8.7265625" style="55"/>
  </cols>
  <sheetData>
    <row r="1" spans="3:27" ht="28" customHeight="1" thickBot="1" x14ac:dyDescent="0.3">
      <c r="C1" s="139" t="s">
        <v>141</v>
      </c>
      <c r="D1" s="139"/>
      <c r="E1" s="139"/>
      <c r="F1" s="139"/>
      <c r="G1" s="24" t="s">
        <v>173</v>
      </c>
      <c r="H1" s="24" t="s">
        <v>172</v>
      </c>
      <c r="I1" s="24" t="s">
        <v>171</v>
      </c>
      <c r="J1" s="24" t="s">
        <v>170</v>
      </c>
      <c r="K1" s="24" t="s">
        <v>169</v>
      </c>
      <c r="L1" s="24" t="s">
        <v>163</v>
      </c>
      <c r="M1" s="24" t="s">
        <v>162</v>
      </c>
      <c r="N1" s="24" t="s">
        <v>49</v>
      </c>
      <c r="O1" s="66" t="s">
        <v>50</v>
      </c>
      <c r="P1" s="66" t="s">
        <v>142</v>
      </c>
      <c r="Q1" s="66" t="s">
        <v>52</v>
      </c>
      <c r="R1" s="54" t="s">
        <v>53</v>
      </c>
      <c r="S1" s="54" t="s">
        <v>54</v>
      </c>
      <c r="T1" s="54" t="s">
        <v>55</v>
      </c>
      <c r="U1" s="71" t="s">
        <v>98</v>
      </c>
      <c r="V1" s="71" t="s">
        <v>57</v>
      </c>
      <c r="W1" s="71" t="s">
        <v>58</v>
      </c>
      <c r="X1" s="71" t="s">
        <v>143</v>
      </c>
      <c r="Y1" s="71" t="s">
        <v>99</v>
      </c>
      <c r="Z1" s="71" t="s">
        <v>61</v>
      </c>
      <c r="AA1" s="71" t="s">
        <v>62</v>
      </c>
    </row>
    <row r="2" spans="3:27" ht="12" thickTop="1" x14ac:dyDescent="0.25">
      <c r="C2" s="138" t="s">
        <v>144</v>
      </c>
      <c r="D2" s="138"/>
      <c r="E2" s="138"/>
      <c r="F2" s="138"/>
      <c r="G2" s="56">
        <f>RZiS!G14/RZiS!G2</f>
        <v>-7.4114839188061915E-2</v>
      </c>
      <c r="H2" s="56">
        <f>RZiS!H14/RZiS!H2</f>
        <v>4.6870821075153786E-2</v>
      </c>
      <c r="I2" s="56">
        <f>RZiS!I14/RZiS!I2</f>
        <v>5.0757443446630572E-2</v>
      </c>
      <c r="J2" s="56">
        <f>RZiS!J14/RZiS!J2</f>
        <v>5.2914312380011541E-2</v>
      </c>
      <c r="K2" s="56">
        <f>RZiS!K14/RZiS!K2</f>
        <v>5.5485255426730572E-2</v>
      </c>
      <c r="L2" s="56">
        <f>RZiS!L14/RZiS!L2</f>
        <v>8.9205647294847035E-2</v>
      </c>
      <c r="M2" s="56">
        <f>RZiS!M14/RZiS!M2</f>
        <v>9.3889420573374807E-2</v>
      </c>
      <c r="N2" s="56">
        <f>RZiS!N14/RZiS!N2</f>
        <v>0.10447768922858637</v>
      </c>
      <c r="O2" s="56">
        <f>RZiS!O14/RZiS!O2</f>
        <v>0.10103153637696324</v>
      </c>
      <c r="P2" s="56">
        <f>RZiS!P14/RZiS!P2</f>
        <v>9.251209916407159E-2</v>
      </c>
      <c r="Q2" s="56">
        <f>RZiS!Q14/RZiS!Q2</f>
        <v>9.7536625547305494E-2</v>
      </c>
      <c r="R2" s="56">
        <f>RZiS!R14/RZiS!R2</f>
        <v>9.2435747178719288E-2</v>
      </c>
      <c r="S2" s="56">
        <f>RZiS!S14/RZiS!S2</f>
        <v>6.9602075998454666E-2</v>
      </c>
      <c r="T2" s="56">
        <f>RZiS!T14/RZiS!T2</f>
        <v>5.4778723332325384E-2</v>
      </c>
      <c r="U2" s="56">
        <f>RZiS!U14/RZiS!U2</f>
        <v>4.485313818302171E-2</v>
      </c>
      <c r="V2" s="56">
        <f>RZiS!V14/RZiS!V2</f>
        <v>3.8883049072684445E-2</v>
      </c>
      <c r="W2" s="56">
        <f>RZiS!W14/RZiS!W2</f>
        <v>3.0427484286422387E-2</v>
      </c>
      <c r="X2" s="56">
        <f>RZiS!X14/RZiS!X2</f>
        <v>3.6551371575275132E-2</v>
      </c>
      <c r="Y2" s="56">
        <f>RZiS!Y14/RZiS!Y2</f>
        <v>3.8018249872170569E-2</v>
      </c>
      <c r="Z2" s="56">
        <f>RZiS!Z14/RZiS!Z2</f>
        <v>3.5377064879099834E-2</v>
      </c>
      <c r="AA2" s="56">
        <f>RZiS!AA14/RZiS!AA2</f>
        <v>3.4406498737641414E-2</v>
      </c>
    </row>
    <row r="3" spans="3:27" x14ac:dyDescent="0.25">
      <c r="C3" s="140" t="s">
        <v>145</v>
      </c>
      <c r="D3" s="140"/>
      <c r="E3" s="140"/>
      <c r="F3" s="140"/>
      <c r="G3" s="56">
        <f>(RZiS!G14+RZiS!G3)/RZiS!G2</f>
        <v>-4.531235517656873E-2</v>
      </c>
      <c r="H3" s="56">
        <f>(RZiS!H14+RZiS!H3)/RZiS!H2</f>
        <v>6.8484737360174033E-2</v>
      </c>
      <c r="I3" s="56">
        <f>(RZiS!I14+RZiS!I3)/RZiS!I2</f>
        <v>7.1435690687656414E-2</v>
      </c>
      <c r="J3" s="56">
        <f>(RZiS!J14+RZiS!J3)/RZiS!J2</f>
        <v>7.2800160462174732E-2</v>
      </c>
      <c r="K3" s="56">
        <f>(RZiS!K14+RZiS!K3)/RZiS!K2</f>
        <v>7.4379293800055882E-2</v>
      </c>
      <c r="L3" s="56">
        <f>(RZiS!L14+RZiS!L3)/RZiS!L2</f>
        <v>0.10526968813309193</v>
      </c>
      <c r="M3" s="56">
        <f>(RZiS!M14+RZiS!M3)/RZiS!M2</f>
        <v>0.10924943352145582</v>
      </c>
      <c r="N3" s="56">
        <f>(RZiS!N14+RZiS!N3)/RZiS!N2</f>
        <v>0.11971488196030304</v>
      </c>
      <c r="O3" s="56">
        <f>(RZiS!O14+RZiS!O3)/RZiS!O2</f>
        <v>0.1152666895951177</v>
      </c>
      <c r="P3" s="56">
        <f>(RZiS!P14+RZiS!P3)/RZiS!P2</f>
        <v>0.10998693647872289</v>
      </c>
      <c r="Q3" s="56">
        <f>(RZiS!Q14+RZiS!Q3)/RZiS!Q2</f>
        <v>0.11549434757817974</v>
      </c>
      <c r="R3" s="56">
        <f>(RZiS!R14+RZiS!R3)/RZiS!R2</f>
        <v>0.11117124235955018</v>
      </c>
      <c r="S3" s="56">
        <f>(RZiS!S14+RZiS!S3)/RZiS!S2</f>
        <v>8.9895544038429295E-2</v>
      </c>
      <c r="T3" s="56">
        <f>(RZiS!T14+RZiS!T3)/RZiS!T2</f>
        <v>7.5571949897921431E-2</v>
      </c>
      <c r="U3" s="56">
        <f>(RZiS!U14+RZiS!U3)/RZiS!U2</f>
        <v>6.6288764322376265E-2</v>
      </c>
      <c r="V3" s="56">
        <f>(RZiS!V14+RZiS!V3)/RZiS!V2</f>
        <v>6.0722611430781975E-2</v>
      </c>
      <c r="W3" s="56">
        <f>(RZiS!W14+RZiS!W3)/RZiS!W2</f>
        <v>5.2087021355470491E-2</v>
      </c>
      <c r="X3" s="56">
        <f>(RZiS!X14+RZiS!X3)/RZiS!X2</f>
        <v>5.9554961321745772E-2</v>
      </c>
      <c r="Y3" s="56">
        <f>(RZiS!Y14+RZiS!Y3)/RZiS!Y2</f>
        <v>6.1427642361824492E-2</v>
      </c>
      <c r="Z3" s="56">
        <f>(RZiS!Z14+RZiS!Z3)/RZiS!Z2</f>
        <v>5.9284175245391431E-2</v>
      </c>
      <c r="AA3" s="56">
        <f>(RZiS!AA14+RZiS!AA3)/RZiS!AA2</f>
        <v>5.7133771464914142E-2</v>
      </c>
    </row>
    <row r="4" spans="3:27" s="69" customFormat="1" ht="21" customHeight="1" x14ac:dyDescent="0.25">
      <c r="C4" s="137" t="s">
        <v>146</v>
      </c>
      <c r="D4" s="137"/>
      <c r="E4" s="137"/>
      <c r="F4" s="137" t="s">
        <v>146</v>
      </c>
      <c r="G4" s="70">
        <f>(RZiS!G2-SUM(RZiS!G3:G9,RZiS!G11))/RZiS!G2</f>
        <v>-7.4983779775697465E-2</v>
      </c>
      <c r="H4" s="70">
        <f>(RZiS!H2-SUM(RZiS!H3:H9,RZiS!H11))/RZiS!H2</f>
        <v>4.6559254224763771E-2</v>
      </c>
      <c r="I4" s="70">
        <f>(RZiS!I2-SUM(RZiS!I3:I9,RZiS!I11))/RZiS!I2</f>
        <v>5.0171312886734154E-2</v>
      </c>
      <c r="J4" s="70">
        <f>(RZiS!J2-SUM(RZiS!J3:J9,RZiS!J11))/RZiS!J2</f>
        <v>5.2256635779517328E-2</v>
      </c>
      <c r="K4" s="70">
        <f>(RZiS!K2-SUM(RZiS!K3:K9,RZiS!K11))/RZiS!K2</f>
        <v>5.5213721179144061E-2</v>
      </c>
      <c r="L4" s="70">
        <f>(RZiS!L2-SUM(RZiS!L3:L9,RZiS!L11))/RZiS!L2</f>
        <v>8.9254883218952807E-2</v>
      </c>
      <c r="M4" s="70">
        <f>(RZiS!M2-SUM(RZiS!M3:M9,RZiS!M11))/RZiS!M2</f>
        <v>9.394923507804033E-2</v>
      </c>
      <c r="N4" s="70">
        <f>(RZiS!N2-SUM(RZiS!N3:N9,RZiS!N11))/RZiS!N2</f>
        <v>0.10455665853671167</v>
      </c>
      <c r="O4" s="70">
        <f>(RZiS!O2-SUM(RZiS!O3:O9,RZiS!O11))/RZiS!O2</f>
        <v>0.10111690826912148</v>
      </c>
      <c r="P4" s="70">
        <f>(RZiS!P2-SUM(RZiS!P3:P9,RZiS!P11))/RZiS!P2</f>
        <v>9.0807069974671834E-2</v>
      </c>
      <c r="Q4" s="70">
        <f>(RZiS!Q2-SUM(RZiS!Q3:Q9,RZiS!Q11))/RZiS!Q2</f>
        <v>9.495079773524405E-2</v>
      </c>
      <c r="R4" s="70">
        <f>(RZiS!R2-SUM(RZiS!R3:R9,RZiS!R11))/RZiS!R2</f>
        <v>9.0114976111662623E-2</v>
      </c>
      <c r="S4" s="70">
        <f>(RZiS!S2-SUM(RZiS!S3:S9,RZiS!S11))/RZiS!S2</f>
        <v>6.9120980850955263E-2</v>
      </c>
      <c r="T4" s="70">
        <f>(RZiS!T2-SUM(RZiS!T3:T9,RZiS!T11))/RZiS!T2</f>
        <v>4.9047485786944088E-2</v>
      </c>
      <c r="U4" s="70">
        <f>(RZiS!U2-SUM(RZiS!U3:U9,RZiS!U11))/RZiS!U2</f>
        <v>4.5197242958985862E-2</v>
      </c>
      <c r="V4" s="70">
        <f>(RZiS!V2-SUM(RZiS!V3:V9,RZiS!V11))/RZiS!V2</f>
        <v>3.9403569106629642E-2</v>
      </c>
      <c r="W4" s="70">
        <f>(RZiS!W2-SUM(RZiS!W3:W9,RZiS!W11))/RZiS!W2</f>
        <v>3.0427484286422387E-2</v>
      </c>
      <c r="X4" s="70">
        <f>(RZiS!X2-SUM(RZiS!X3:X9,RZiS!X11))/RZiS!X2</f>
        <v>3.6736757543242682E-2</v>
      </c>
      <c r="Y4" s="70">
        <f>(RZiS!Y2-SUM(RZiS!Y3:Y9,RZiS!Y11))/RZiS!Y2</f>
        <v>3.7820519752157652E-2</v>
      </c>
      <c r="Z4" s="70">
        <f>(RZiS!Z2-SUM(RZiS!Z3:Z9,RZiS!Z11))/RZiS!Z2</f>
        <v>3.5254967680153217E-2</v>
      </c>
      <c r="AA4" s="70">
        <f>(RZiS!AA2-SUM(RZiS!AA3:AA9,RZiS!AA11))/RZiS!AA2</f>
        <v>3.419931774818355E-2</v>
      </c>
    </row>
    <row r="5" spans="3:27" ht="23.5" customHeight="1" x14ac:dyDescent="0.25">
      <c r="C5" s="138" t="s">
        <v>147</v>
      </c>
      <c r="D5" s="138"/>
      <c r="E5" s="138"/>
      <c r="F5" s="138" t="s">
        <v>147</v>
      </c>
      <c r="G5" s="56">
        <f>RZiS!G22/RZiS!G2</f>
        <v>-6.2326211882472886E-2</v>
      </c>
      <c r="H5" s="56">
        <f>RZiS!H22/RZiS!H2</f>
        <v>3.7927749577454692E-2</v>
      </c>
      <c r="I5" s="56">
        <f>RZiS!I22/RZiS!I2</f>
        <v>3.3956253263265887E-2</v>
      </c>
      <c r="J5" s="56">
        <f>RZiS!J22/RZiS!J2</f>
        <v>4.4888474695142337E-2</v>
      </c>
      <c r="K5" s="56">
        <f>RZiS!K22/RZiS!K2</f>
        <v>3.8818852385546998E-2</v>
      </c>
      <c r="L5" s="56">
        <f>RZiS!L22/RZiS!L2</f>
        <v>6.7080335959686932E-2</v>
      </c>
      <c r="M5" s="56">
        <f>RZiS!M22/RZiS!M2</f>
        <v>6.7162892488705619E-2</v>
      </c>
      <c r="N5" s="56">
        <f>RZiS!N22/RZiS!N2</f>
        <v>7.8130421048815984E-2</v>
      </c>
      <c r="O5" s="56">
        <f>RZiS!O22/RZiS!O2</f>
        <v>7.6193194152757146E-2</v>
      </c>
      <c r="P5" s="56">
        <f>RZiS!P22/RZiS!P2</f>
        <v>6.9843047536152933E-2</v>
      </c>
      <c r="Q5" s="56">
        <f>RZiS!Q22/RZiS!Q2</f>
        <v>7.3193234346694502E-2</v>
      </c>
      <c r="R5" s="56">
        <f>RZiS!R22/RZiS!R2</f>
        <v>7.1412682233650854E-2</v>
      </c>
      <c r="S5" s="56">
        <f>RZiS!S22/RZiS!S2</f>
        <v>4.9086283685771975E-2</v>
      </c>
      <c r="T5" s="56">
        <f>RZiS!T22/RZiS!T2</f>
        <v>3.4872932368955341E-2</v>
      </c>
      <c r="U5" s="56">
        <f>RZiS!U22/RZiS!U2</f>
        <v>2.6088920876915559E-2</v>
      </c>
      <c r="V5" s="56">
        <f>RZiS!V22/RZiS!V2</f>
        <v>1.9070881866256731E-2</v>
      </c>
      <c r="W5" s="56">
        <f>RZiS!W22/RZiS!W2</f>
        <v>2.2450943231186399E-3</v>
      </c>
      <c r="X5" s="56">
        <f>RZiS!X22/RZiS!X2</f>
        <v>2.1982281595667588E-2</v>
      </c>
      <c r="Y5" s="56">
        <f>RZiS!Y22/RZiS!Y2</f>
        <v>2.1938774722057876E-2</v>
      </c>
      <c r="Z5" s="56">
        <f>RZiS!Z22/RZiS!Z2</f>
        <v>2.025616471151544E-2</v>
      </c>
      <c r="AA5" s="56">
        <f>RZiS!AA22/RZiS!AA2</f>
        <v>1.8627016401025306E-2</v>
      </c>
    </row>
    <row r="6" spans="3:27" x14ac:dyDescent="0.25">
      <c r="C6" s="138" t="s">
        <v>148</v>
      </c>
      <c r="D6" s="138"/>
      <c r="E6" s="138"/>
      <c r="F6" s="138" t="s">
        <v>148</v>
      </c>
      <c r="G6" s="56">
        <f>(RZiS!G22)*4/Aktywa!G19</f>
        <v>-0.11441636646416845</v>
      </c>
      <c r="H6" s="56">
        <f>(RZiS!H22)/3*4/Aktywa!H19</f>
        <v>9.4719813256177565E-2</v>
      </c>
      <c r="I6" s="56">
        <f>(RZiS!I22)/3*4/Aktywa!I19</f>
        <v>6.5967906040810931E-2</v>
      </c>
      <c r="J6" s="56">
        <f>(RZiS!J22)*2/Aktywa!J19</f>
        <v>9.4770319242713189E-2</v>
      </c>
      <c r="K6" s="56">
        <f>(RZiS!K22)*4/Aktywa!K19</f>
        <v>8.0836083910325471E-2</v>
      </c>
      <c r="L6" s="56">
        <f>(RZiS!L22)/Aktywa!L19</f>
        <v>0.14865604068830268</v>
      </c>
      <c r="M6" s="56">
        <f>(RZiS!M22/3*4)/Aktywa!M19</f>
        <v>0.15853873769494467</v>
      </c>
      <c r="N6" s="56">
        <f>(RZiS!N22*2)/Aktywa!N19</f>
        <v>0.17093348967493974</v>
      </c>
      <c r="O6" s="56">
        <f>(RZiS!O22*4)/Aktywa!O19</f>
        <v>0.18715773328060778</v>
      </c>
      <c r="P6" s="56">
        <f>(RZiS!P22)/Aktywa!P19</f>
        <v>0.17109223712633331</v>
      </c>
      <c r="Q6" s="56">
        <f>(RZiS!Q22*4/3)/Aktywa!Q19</f>
        <v>0.16323940175662724</v>
      </c>
      <c r="R6" s="56">
        <f>(RZiS!R22*2)/Aktywa!R19</f>
        <v>0.14812111237171796</v>
      </c>
      <c r="S6" s="56">
        <f>(RZiS!S22*4)/Aktywa!S19</f>
        <v>0.10652703515044136</v>
      </c>
      <c r="T6" s="56">
        <f>(RZiS!T22)/Aktywa!T19</f>
        <v>7.9508837288970249E-2</v>
      </c>
      <c r="U6" s="56">
        <f>(RZiS!U22*4/3)/Aktywa!U19</f>
        <v>5.2268491748517089E-2</v>
      </c>
      <c r="V6" s="56">
        <f>(RZiS!V22*2)/Aktywa!V19</f>
        <v>4.044925478605841E-2</v>
      </c>
      <c r="W6" s="56">
        <f>(RZiS!W22*4)/Aktywa!W19</f>
        <v>4.3109826081044874E-3</v>
      </c>
      <c r="X6" s="56">
        <f>(RZiS!X22)/Aktywa!X19</f>
        <v>4.1763256872313081E-2</v>
      </c>
      <c r="Y6" s="56">
        <f>(RZiS!Y22*4/3)/Aktywa!Y19</f>
        <v>3.9296579603796844E-2</v>
      </c>
      <c r="Z6" s="56">
        <f>(RZiS!Z22*2)/Aktywa!Z19</f>
        <v>3.6024106901462724E-2</v>
      </c>
      <c r="AA6" s="56">
        <f>(RZiS!AA22*4)/Aktywa!AA19</f>
        <v>3.4459936758082954E-2</v>
      </c>
    </row>
    <row r="7" spans="3:27" ht="21.65" customHeight="1" x14ac:dyDescent="0.25">
      <c r="C7" s="138" t="s">
        <v>149</v>
      </c>
      <c r="D7" s="138"/>
      <c r="E7" s="138"/>
      <c r="F7" s="138" t="s">
        <v>149</v>
      </c>
      <c r="G7" s="56">
        <f>(RZiS!G22)*4/Pasywa!G2</f>
        <v>-0.28549915582843249</v>
      </c>
      <c r="H7" s="56">
        <f>(RZiS!H22)/3*4/Pasywa!H2</f>
        <v>0.23259957705709094</v>
      </c>
      <c r="I7" s="56">
        <f>(RZiS!I22)/3*4/Pasywa!I2</f>
        <v>0.16714715566268099</v>
      </c>
      <c r="J7" s="56">
        <f>(RZiS!J22)*2/Pasywa!J2</f>
        <v>0.22633954371577181</v>
      </c>
      <c r="K7" s="56">
        <f>(RZiS!K22)*4/Pasywa!K2</f>
        <v>0.21716047015794829</v>
      </c>
      <c r="L7" s="56">
        <f>(RZiS!L22)/Pasywa!L2</f>
        <v>0.39596217933813843</v>
      </c>
      <c r="M7" s="56">
        <f>(RZiS!M22/3*4)/Pasywa!M2</f>
        <v>0.38341725638775587</v>
      </c>
      <c r="N7" s="56">
        <f>(RZiS!N22*2)/Pasywa!N2</f>
        <v>0.48438346489239176</v>
      </c>
      <c r="O7" s="56">
        <f>(RZiS!O22*4)/Pasywa!O2</f>
        <v>0.51042100705082638</v>
      </c>
      <c r="P7" s="56">
        <f>(RZiS!P22)/Pasywa!P2</f>
        <v>0.43372753946392378</v>
      </c>
      <c r="Q7" s="56">
        <f>(RZiS!Q22*4/3)/Pasywa!Q2</f>
        <v>0.43745274551504837</v>
      </c>
      <c r="R7" s="56">
        <f>(RZiS!R22*2)/Pasywa!R2</f>
        <v>0.46508459916752259</v>
      </c>
      <c r="S7" s="56">
        <f>(RZiS!S22*4)/Pasywa!S2</f>
        <v>0.30414163768574137</v>
      </c>
      <c r="T7" s="56">
        <f>(RZiS!T22)/Pasywa!T2</f>
        <v>0.22761681183227397</v>
      </c>
      <c r="U7" s="56">
        <f>(RZiS!U22*4/3)/Pasywa!U2</f>
        <v>0.15352303444491461</v>
      </c>
      <c r="V7" s="56">
        <f>(RZiS!V22*2)/Pasywa!V2</f>
        <v>0.11619742208565488</v>
      </c>
      <c r="W7" s="56">
        <f>(RZiS!W22*4)/Pasywa!W2</f>
        <v>1.4073841976082302E-2</v>
      </c>
      <c r="X7" s="56">
        <f>(RZiS!X22)/Pasywa!X2</f>
        <v>0.12816649525394194</v>
      </c>
      <c r="Y7" s="56">
        <f>(RZiS!Y22*4/3)/Pasywa!Y2</f>
        <v>0.11472887003938201</v>
      </c>
      <c r="Z7" s="56">
        <f>(RZiS!Z22*2)/Pasywa!Z2</f>
        <v>0.10622190975971076</v>
      </c>
      <c r="AA7" s="56">
        <f>(RZiS!AA22*4)/Pasywa!AA2</f>
        <v>9.9628904236676627E-2</v>
      </c>
    </row>
    <row r="9" spans="3:27" ht="12" thickBot="1" x14ac:dyDescent="0.3">
      <c r="C9" s="139" t="s">
        <v>150</v>
      </c>
      <c r="D9" s="139"/>
      <c r="E9" s="139"/>
      <c r="F9" s="139"/>
      <c r="G9" s="67">
        <v>45382</v>
      </c>
      <c r="H9" s="67">
        <v>45291</v>
      </c>
      <c r="I9" s="67">
        <v>45199</v>
      </c>
      <c r="J9" s="67">
        <v>45107</v>
      </c>
      <c r="K9" s="67">
        <v>45016</v>
      </c>
      <c r="L9" s="67">
        <v>44926</v>
      </c>
      <c r="M9" s="67">
        <v>44834</v>
      </c>
      <c r="N9" s="67">
        <v>44742</v>
      </c>
      <c r="O9" s="67">
        <v>44651</v>
      </c>
      <c r="P9" s="67">
        <v>44561</v>
      </c>
      <c r="Q9" s="67">
        <v>44469</v>
      </c>
      <c r="R9" s="57">
        <v>44377</v>
      </c>
      <c r="S9" s="57" t="s">
        <v>23</v>
      </c>
      <c r="T9" s="57" t="s">
        <v>1</v>
      </c>
      <c r="U9" s="72" t="s">
        <v>2</v>
      </c>
      <c r="V9" s="72">
        <v>44012</v>
      </c>
      <c r="W9" s="72">
        <v>43921</v>
      </c>
      <c r="X9" s="72" t="s">
        <v>3</v>
      </c>
      <c r="Y9" s="72">
        <v>43738</v>
      </c>
      <c r="Z9" s="72">
        <v>43646</v>
      </c>
      <c r="AA9" s="72">
        <v>43555</v>
      </c>
    </row>
    <row r="10" spans="3:27" ht="22" customHeight="1" thickTop="1" x14ac:dyDescent="0.25">
      <c r="C10" s="138" t="s">
        <v>151</v>
      </c>
      <c r="D10" s="138"/>
      <c r="E10" s="138"/>
      <c r="F10" s="138"/>
      <c r="G10" s="58">
        <f>Aktywa!G11/Pasywa!G17</f>
        <v>1.5357892042181911</v>
      </c>
      <c r="H10" s="58">
        <f>Aktywa!H11/Pasywa!H17</f>
        <v>1.5998268670811364</v>
      </c>
      <c r="I10" s="58">
        <f>Aktywa!I11/Pasywa!I17</f>
        <v>1.6433094821044869</v>
      </c>
      <c r="J10" s="58">
        <f>Aktywa!J11/Pasywa!J17</f>
        <v>1.6632728267394064</v>
      </c>
      <c r="K10" s="58">
        <f>Aktywa!K11/Pasywa!K17</f>
        <v>1.5833731032891598</v>
      </c>
      <c r="L10" s="58">
        <f>Aktywa!L11/Pasywa!L17</f>
        <v>1.5682035527091824</v>
      </c>
      <c r="M10" s="58">
        <f>Aktywa!M11/Pasywa!M17</f>
        <v>1.8279802996270118</v>
      </c>
      <c r="N10" s="58">
        <f>Aktywa!N11/Pasywa!N17</f>
        <v>1.5372933056955764</v>
      </c>
      <c r="O10" s="58">
        <f>Aktywa!O11/Pasywa!O17</f>
        <v>1.5026473049759936</v>
      </c>
      <c r="P10" s="58">
        <f>Aktywa!P11/Pasywa!P17</f>
        <v>1.5641547694974571</v>
      </c>
      <c r="Q10" s="58">
        <f>Aktywa!Q11/Pasywa!Q17</f>
        <v>1.5011597681936335</v>
      </c>
      <c r="R10" s="58">
        <f>Aktywa!R11/Pasywa!R17</f>
        <v>1.3335243313192704</v>
      </c>
      <c r="S10" s="58">
        <f>Aktywa!S11/Pasywa!S17</f>
        <v>1.3972152013557029</v>
      </c>
      <c r="T10" s="58">
        <f>Aktywa!T11/Pasywa!T17</f>
        <v>1.369419999351903</v>
      </c>
      <c r="U10" s="58">
        <f>Aktywa!U11/Pasywa!U17</f>
        <v>1.3730863173023864</v>
      </c>
      <c r="V10" s="58">
        <f>Aktywa!V11/Pasywa!V17</f>
        <v>1.3900810208729217</v>
      </c>
      <c r="W10" s="58">
        <f>Aktywa!W11/Pasywa!W17</f>
        <v>1.2970240926481234</v>
      </c>
      <c r="X10" s="58">
        <f>Aktywa!X11/Pasywa!X17</f>
        <v>1.32979831633084</v>
      </c>
      <c r="Y10" s="58">
        <f>Aktywa!Y11/Pasywa!Y17</f>
        <v>1.3555119744621154</v>
      </c>
      <c r="Z10" s="58">
        <f>Aktywa!Z11/Pasywa!Z17</f>
        <v>1.3397420728821581</v>
      </c>
      <c r="AA10" s="58">
        <f>Aktywa!AA11/Pasywa!AA17</f>
        <v>1.3667114989283995</v>
      </c>
    </row>
    <row r="11" spans="3:27" ht="25" customHeight="1" x14ac:dyDescent="0.25">
      <c r="C11" s="138" t="s">
        <v>152</v>
      </c>
      <c r="D11" s="138"/>
      <c r="E11" s="138"/>
      <c r="F11" s="138"/>
      <c r="G11" s="58">
        <f>(Aktywa!G11-Aktywa!G12-Aktywa!G16)/Pasywa!G17</f>
        <v>0.99720896827823569</v>
      </c>
      <c r="H11" s="58">
        <f>(Aktywa!H11-Aktywa!H12-Aktywa!H16)/Pasywa!H17</f>
        <v>1.018315820448161</v>
      </c>
      <c r="I11" s="58">
        <f>(Aktywa!I11-Aktywa!I12-Aktywa!I16)/Pasywa!I17</f>
        <v>1.0675256891208611</v>
      </c>
      <c r="J11" s="58">
        <f>(Aktywa!J11-Aktywa!J12-Aktywa!J16)/Pasywa!J17</f>
        <v>1.0174833410581183</v>
      </c>
      <c r="K11" s="58">
        <f>(Aktywa!K11-Aktywa!K12-Aktywa!K16)/Pasywa!K17</f>
        <v>0.99360625531363478</v>
      </c>
      <c r="L11" s="58">
        <f>(Aktywa!L11-Aktywa!L12-Aktywa!L16)/Pasywa!L17</f>
        <v>1.0041284999783413</v>
      </c>
      <c r="M11" s="58">
        <f>(Aktywa!M11-Aktywa!M12-Aktywa!M16)/Pasywa!M17</f>
        <v>1.2441980752982875</v>
      </c>
      <c r="N11" s="58">
        <f>(Aktywa!N11-Aktywa!N12-Aktywa!N16)/Pasywa!N17</f>
        <v>0.93781504687426387</v>
      </c>
      <c r="O11" s="58">
        <f>(Aktywa!O11-Aktywa!O12-Aktywa!O16)/Pasywa!O17</f>
        <v>1.0105804102368332</v>
      </c>
      <c r="P11" s="58">
        <f>(Aktywa!P11-Aktywa!P12-Aktywa!P16)/Pasywa!P17</f>
        <v>0.98310274902287853</v>
      </c>
      <c r="Q11" s="58">
        <f>(Aktywa!Q11-Aktywa!Q12-Aktywa!Q16)/Pasywa!Q17</f>
        <v>0.88654153442854722</v>
      </c>
      <c r="R11" s="58">
        <f>(Aktywa!R11-Aktywa!R12-Aktywa!R16)/Pasywa!R17</f>
        <v>0.81632646491699634</v>
      </c>
      <c r="S11" s="58">
        <f>(Aktywa!S11-Aktywa!S12-Aktywa!S16)/Pasywa!S17</f>
        <v>0.91857123419274234</v>
      </c>
      <c r="T11" s="58">
        <f>(Aktywa!T11-Aktywa!T12-Aktywa!T16)/Pasywa!T17</f>
        <v>0.88533772804918132</v>
      </c>
      <c r="U11" s="58">
        <f>(Aktywa!U11-Aktywa!U12-Aktywa!U16)/Pasywa!U17</f>
        <v>0.86254421949122451</v>
      </c>
      <c r="V11" s="58">
        <f>(Aktywa!V11-Aktywa!V12-Aktywa!V16)/Pasywa!V17</f>
        <v>0.82545037781625674</v>
      </c>
      <c r="W11" s="58">
        <f>(Aktywa!W11-Aktywa!W12-Aktywa!W16)/Pasywa!W17</f>
        <v>0.80224588977354983</v>
      </c>
      <c r="X11" s="58">
        <f>(Aktywa!X11-Aktywa!X12-Aktywa!X16)/Pasywa!X17</f>
        <v>0.87018666766773345</v>
      </c>
      <c r="Y11" s="58">
        <f>(Aktywa!Y11-Aktywa!Y12-Aktywa!Y16)/Pasywa!Y17</f>
        <v>0.85505628164202108</v>
      </c>
      <c r="Z11" s="58">
        <f>(Aktywa!Z11-Aktywa!Z12-Aktywa!Z16)/Pasywa!Z17</f>
        <v>0.82793520271336174</v>
      </c>
      <c r="AA11" s="58">
        <f>(Aktywa!AA11-Aktywa!AA12-Aktywa!AA16)/Pasywa!AA17</f>
        <v>0.77715085509338233</v>
      </c>
    </row>
    <row r="12" spans="3:27" ht="27.65" customHeight="1" x14ac:dyDescent="0.25">
      <c r="C12" s="138" t="s">
        <v>153</v>
      </c>
      <c r="D12" s="138"/>
      <c r="E12" s="138"/>
      <c r="F12" s="138"/>
      <c r="G12" s="58">
        <f>Aktywa!G15/Pasywa!G17</f>
        <v>9.8251427514950682E-2</v>
      </c>
      <c r="H12" s="58">
        <f>Aktywa!H15/Pasywa!H17</f>
        <v>0.19408337068579112</v>
      </c>
      <c r="I12" s="58">
        <f>Aktywa!I15/Pasywa!I17</f>
        <v>0.1601164431648146</v>
      </c>
      <c r="J12" s="58">
        <f>Aktywa!J15/Pasywa!J17</f>
        <v>3.2607456823517789E-2</v>
      </c>
      <c r="K12" s="58">
        <f>Aktywa!K15/Pasywa!K17</f>
        <v>6.1336333726292103E-2</v>
      </c>
      <c r="L12" s="58">
        <f>Aktywa!L15/Pasywa!L17</f>
        <v>0.11744066322569466</v>
      </c>
      <c r="M12" s="58">
        <f>Aktywa!M15/Pasywa!M17</f>
        <v>9.5563294660704345E-2</v>
      </c>
      <c r="N12" s="58">
        <f>Aktywa!N15/Pasywa!N17</f>
        <v>0.10336187402836011</v>
      </c>
      <c r="O12" s="58">
        <f>Aktywa!O15/Pasywa!O17</f>
        <v>0.11348025900421396</v>
      </c>
      <c r="P12" s="58">
        <f>Aktywa!P15/Pasywa!P17</f>
        <v>3.9738998184761815E-2</v>
      </c>
      <c r="Q12" s="58">
        <f>Aktywa!Q15/Pasywa!Q17</f>
        <v>2.1317643940119142E-3</v>
      </c>
      <c r="R12" s="58">
        <f>Aktywa!R15/Pasywa!R17</f>
        <v>4.2530315565155533E-2</v>
      </c>
      <c r="S12" s="58">
        <f>Aktywa!S15/Pasywa!S17</f>
        <v>8.3040930850076897E-2</v>
      </c>
      <c r="T12" s="58">
        <f>Aktywa!T15/Pasywa!T17</f>
        <v>5.14866885476606E-2</v>
      </c>
      <c r="U12" s="58">
        <f>Aktywa!U15/Pasywa!U17</f>
        <v>0.10385110596850845</v>
      </c>
      <c r="V12" s="58">
        <f>Aktywa!V15/Pasywa!V17</f>
        <v>4.1090928936805701E-2</v>
      </c>
      <c r="W12" s="58">
        <f>Aktywa!W15/Pasywa!W17</f>
        <v>6.5250749663943744E-2</v>
      </c>
      <c r="X12" s="58">
        <f>Aktywa!X15/Pasywa!X17</f>
        <v>8.1860670276763678E-2</v>
      </c>
      <c r="Y12" s="58">
        <f>Aktywa!Y15/Pasywa!Y17</f>
        <v>9.5561885947960362E-2</v>
      </c>
      <c r="Z12" s="58">
        <f>Aktywa!Z15/Pasywa!Z17</f>
        <v>1.3566808644896672E-2</v>
      </c>
      <c r="AA12" s="58">
        <f>Aktywa!AA15/Pasywa!AA17</f>
        <v>9.1468748633162754E-3</v>
      </c>
    </row>
    <row r="13" spans="3:27" ht="34" customHeight="1" x14ac:dyDescent="0.25">
      <c r="C13" s="138" t="s">
        <v>154</v>
      </c>
      <c r="D13" s="138"/>
      <c r="E13" s="138"/>
      <c r="F13" s="138"/>
      <c r="G13" s="56">
        <f>(Pasywa!G10+Pasywa!G17)/Aktywa!G19</f>
        <v>0.59924096401557947</v>
      </c>
      <c r="H13" s="56">
        <f>(Pasywa!H10+Pasywa!H17)/Aktywa!H19</f>
        <v>0.59277736247590496</v>
      </c>
      <c r="I13" s="56">
        <f>(Pasywa!I10+Pasywa!I17)/Aktywa!I19</f>
        <v>0.6053303702400985</v>
      </c>
      <c r="J13" s="56">
        <f>(Pasywa!J10+Pasywa!J17)/Aktywa!J19</f>
        <v>0.58129137451243607</v>
      </c>
      <c r="K13" s="56">
        <f>(Pasywa!K10+Pasywa!K17)/Aktywa!K19</f>
        <v>0.62775875438319595</v>
      </c>
      <c r="L13" s="56">
        <f>(Pasywa!L10+Pasywa!L17)/Aktywa!L19</f>
        <v>0.62457010177894934</v>
      </c>
      <c r="M13" s="56">
        <f>(Pasywa!M10+Pasywa!M17)/Aktywa!M19</f>
        <v>0.58651120925394151</v>
      </c>
      <c r="N13" s="56">
        <f>(Pasywa!N10+Pasywa!N17)/Aktywa!N19</f>
        <v>0.64711122062576298</v>
      </c>
      <c r="O13" s="56">
        <f>(Pasywa!O10+Pasywa!O17)/Aktywa!O19</f>
        <v>0.63332674263939315</v>
      </c>
      <c r="P13" s="56">
        <f>(Pasywa!P10+Pasywa!P17)/Aktywa!P19</f>
        <v>0.60553061182649603</v>
      </c>
      <c r="Q13" s="56">
        <f>(Pasywa!Q10+Pasywa!Q17)/Aktywa!Q19</f>
        <v>0.62684106242279414</v>
      </c>
      <c r="R13" s="56">
        <f>(Pasywa!R10+Pasywa!R17)/Aktywa!R19</f>
        <v>0.68151791601603862</v>
      </c>
      <c r="S13" s="56">
        <f>(Pasywa!S10+Pasywa!S17)/Aktywa!S19</f>
        <v>0.64974530958332011</v>
      </c>
      <c r="T13" s="56">
        <f>(Pasywa!T10+Pasywa!T17)/Aktywa!T19</f>
        <v>0.65068996156769543</v>
      </c>
      <c r="U13" s="56">
        <f>(Pasywa!U10+Pasywa!U17)/Aktywa!U19</f>
        <v>0.65953974309131136</v>
      </c>
      <c r="V13" s="56">
        <f>(Pasywa!V10+Pasywa!V17)/Aktywa!V19</f>
        <v>0.65189197780789609</v>
      </c>
      <c r="W13" s="56">
        <f>(Pasywa!W10+Pasywa!W17)/Aktywa!W19</f>
        <v>0.69368828956366302</v>
      </c>
      <c r="X13" s="56">
        <f>(Pasywa!X10+Pasywa!X17)/Aktywa!X19</f>
        <v>0.6741484052476765</v>
      </c>
      <c r="Y13" s="56">
        <f>(Pasywa!Y10+Pasywa!Y17)/Aktywa!Y19</f>
        <v>0.65748307648887472</v>
      </c>
      <c r="Z13" s="56">
        <f>(Pasywa!Z10+Pasywa!Z17)/Aktywa!Z19</f>
        <v>0.66085992067969368</v>
      </c>
      <c r="AA13" s="56">
        <f>(Pasywa!AA10+Pasywa!AA17)/Aktywa!AA19</f>
        <v>0.65411707554044207</v>
      </c>
    </row>
    <row r="14" spans="3:27" ht="30" customHeight="1" x14ac:dyDescent="0.25">
      <c r="C14" s="138" t="s">
        <v>155</v>
      </c>
      <c r="D14" s="138"/>
      <c r="E14" s="138"/>
      <c r="F14" s="138"/>
      <c r="G14" s="58">
        <f>Pasywa!G2/Aktywa!G2</f>
        <v>0.93969042602266639</v>
      </c>
      <c r="H14" s="58">
        <f>Pasywa!H2/Aktywa!H2</f>
        <v>1.0274912857934</v>
      </c>
      <c r="I14" s="58">
        <f>Pasywa!I2/Aktywa!I2</f>
        <v>1.03174730330778</v>
      </c>
      <c r="J14" s="58">
        <f>Pasywa!J2/Aktywa!J2</f>
        <v>1.1335033416777796</v>
      </c>
      <c r="K14" s="58">
        <f>Pasywa!K2/Aktywa!K2</f>
        <v>1.1914202002187559</v>
      </c>
      <c r="L14" s="58">
        <f>Pasywa!L2/Aktywa!L2</f>
        <v>1.1906431669281166</v>
      </c>
      <c r="M14" s="58">
        <f>Pasywa!M2/Aktywa!M2</f>
        <v>1.3438113650626555</v>
      </c>
      <c r="N14" s="58">
        <f>Pasywa!N2/Aktywa!N2</f>
        <v>1.354063423752391</v>
      </c>
      <c r="O14" s="58">
        <f>Pasywa!O2/Aktywa!O2</f>
        <v>1.5701585591133005</v>
      </c>
      <c r="P14" s="58">
        <f>Pasywa!P2/Aktywa!P2</f>
        <v>1.3747458672988861</v>
      </c>
      <c r="Q14" s="58">
        <f>Pasywa!Q2/Aktywa!Q2</f>
        <v>1.3207421432219331</v>
      </c>
      <c r="R14" s="58">
        <f>Pasywa!R2/Aktywa!R2</f>
        <v>1.1104441416403048</v>
      </c>
      <c r="S14" s="58">
        <f>Pasywa!S2/Aktywa!S2</f>
        <v>1.0616384167246051</v>
      </c>
      <c r="T14" s="58">
        <f>Pasywa!T2/Aktywa!T2</f>
        <v>0.95275553764665344</v>
      </c>
      <c r="U14" s="58">
        <f>Pasywa!U2/Aktywa!U2</f>
        <v>0.92890410885144925</v>
      </c>
      <c r="V14" s="58">
        <f>Pasywa!V2/Aktywa!V2</f>
        <v>0.874177436406395</v>
      </c>
      <c r="W14" s="58">
        <f>Pasywa!W2/Aktywa!W2</f>
        <v>0.82127271752533104</v>
      </c>
      <c r="X14" s="58">
        <f>Pasywa!X2/Aktywa!X2</f>
        <v>0.82476794571172318</v>
      </c>
      <c r="Y14" s="58">
        <f>Pasywa!Y2/Aktywa!Y2</f>
        <v>0.86279450278885716</v>
      </c>
      <c r="Z14" s="58">
        <f>Pasywa!Z2/Aktywa!Z2</f>
        <v>0.83199983287722745</v>
      </c>
      <c r="AA14" s="58">
        <f>Pasywa!AA2/Aktywa!AA2</f>
        <v>0.80688694350294232</v>
      </c>
    </row>
    <row r="15" spans="3:27" x14ac:dyDescent="0.25">
      <c r="C15" s="59"/>
    </row>
    <row r="16" spans="3:27" ht="29.15" customHeight="1" thickBot="1" x14ac:dyDescent="0.3">
      <c r="C16" s="139" t="s">
        <v>156</v>
      </c>
      <c r="D16" s="139"/>
      <c r="E16" s="139"/>
      <c r="F16" s="139"/>
      <c r="G16" s="24" t="s">
        <v>173</v>
      </c>
      <c r="H16" s="24" t="s">
        <v>172</v>
      </c>
      <c r="I16" s="24" t="s">
        <v>171</v>
      </c>
      <c r="J16" s="24" t="s">
        <v>170</v>
      </c>
      <c r="K16" s="24" t="s">
        <v>169</v>
      </c>
      <c r="L16" s="24" t="s">
        <v>163</v>
      </c>
      <c r="M16" s="24" t="s">
        <v>162</v>
      </c>
      <c r="N16" s="24" t="s">
        <v>49</v>
      </c>
      <c r="O16" s="66" t="s">
        <v>50</v>
      </c>
      <c r="P16" s="66" t="s">
        <v>142</v>
      </c>
      <c r="Q16" s="66" t="s">
        <v>52</v>
      </c>
      <c r="R16" s="54" t="s">
        <v>53</v>
      </c>
      <c r="S16" s="54" t="s">
        <v>54</v>
      </c>
      <c r="T16" s="54" t="s">
        <v>55</v>
      </c>
      <c r="U16" s="71" t="s">
        <v>98</v>
      </c>
      <c r="V16" s="71" t="s">
        <v>57</v>
      </c>
      <c r="W16" s="71" t="s">
        <v>58</v>
      </c>
      <c r="X16" s="71" t="s">
        <v>143</v>
      </c>
      <c r="Y16" s="71" t="s">
        <v>99</v>
      </c>
      <c r="Z16" s="71" t="s">
        <v>61</v>
      </c>
      <c r="AA16" s="71" t="s">
        <v>62</v>
      </c>
    </row>
    <row r="17" spans="3:27" s="63" customFormat="1" ht="12" thickTop="1" x14ac:dyDescent="0.25">
      <c r="C17" s="60"/>
      <c r="D17" s="60"/>
      <c r="E17" s="60"/>
      <c r="F17" s="61" t="s">
        <v>157</v>
      </c>
      <c r="G17" s="62">
        <v>90</v>
      </c>
      <c r="H17" s="62">
        <v>360</v>
      </c>
      <c r="I17" s="62">
        <v>270</v>
      </c>
      <c r="J17" s="62">
        <v>180</v>
      </c>
      <c r="K17" s="62">
        <v>90</v>
      </c>
      <c r="L17" s="62">
        <v>360</v>
      </c>
      <c r="M17" s="62">
        <v>270</v>
      </c>
      <c r="N17" s="62">
        <v>180</v>
      </c>
      <c r="O17" s="62">
        <v>90</v>
      </c>
      <c r="P17" s="62">
        <v>360</v>
      </c>
      <c r="Q17" s="62">
        <v>270</v>
      </c>
      <c r="R17" s="62">
        <v>180</v>
      </c>
      <c r="S17" s="62">
        <v>90</v>
      </c>
      <c r="T17" s="62">
        <v>360</v>
      </c>
      <c r="U17" s="73">
        <v>270</v>
      </c>
      <c r="V17" s="73">
        <v>180</v>
      </c>
      <c r="W17" s="73">
        <v>90</v>
      </c>
      <c r="X17" s="73">
        <v>360</v>
      </c>
      <c r="Y17" s="73">
        <v>270</v>
      </c>
      <c r="Z17" s="73">
        <v>180</v>
      </c>
      <c r="AA17" s="73">
        <v>90</v>
      </c>
    </row>
    <row r="18" spans="3:27" s="69" customFormat="1" ht="30" customHeight="1" x14ac:dyDescent="0.25">
      <c r="C18" s="137" t="s">
        <v>158</v>
      </c>
      <c r="D18" s="137"/>
      <c r="E18" s="137"/>
      <c r="F18" s="137"/>
      <c r="G18" s="68">
        <f>(Aktywa!G12*Wskaźniki!G17)/SUM(RZiS!G3:G9,RZiS!G11)</f>
        <v>36.319758794619759</v>
      </c>
      <c r="H18" s="68">
        <f>(Aktywa!H12*Wskaźniki!H17)/SUM(RZiS!H3:H9,RZiS!H11)</f>
        <v>43.833379000814787</v>
      </c>
      <c r="I18" s="68">
        <f>(Aktywa!I12*Wskaźniki!I17)/SUM(RZiS!I3:I9,RZiS!I11)</f>
        <v>41.770858102806756</v>
      </c>
      <c r="J18" s="68">
        <f>(Aktywa!J12*Wskaźniki!J17)/SUM(RZiS!J3:J9,RZiS!J11)</f>
        <v>43.663511305311808</v>
      </c>
      <c r="K18" s="68">
        <f>(Aktywa!K12*Wskaźniki!K17)/SUM(RZiS!K3:K9,RZiS!K11)</f>
        <v>46.370660356825958</v>
      </c>
      <c r="L18" s="68">
        <f>(Aktywa!L12*Wskaźniki!L17)/SUM(RZiS!L3:L9,RZiS!L11)</f>
        <v>43.497857016199603</v>
      </c>
      <c r="M18" s="68">
        <f>(Aktywa!M12*Wskaźniki!M17)/SUM(RZiS!M3:M9,RZiS!M11)</f>
        <v>36.515093559291756</v>
      </c>
      <c r="N18" s="68">
        <f>(Aktywa!N12*Wskaźniki!N17)/SUM(RZiS!N3:N9,RZiS!N11)</f>
        <v>52.26864174113436</v>
      </c>
      <c r="O18" s="68">
        <f>(Aktywa!O12*Wskaźniki!O17)/SUM(RZiS!O3:O9,RZiS!O11)</f>
        <v>40.461119734285624</v>
      </c>
      <c r="P18" s="68">
        <f>(Aktywa!P12*Wskaźniki!P17)/SUM(RZiS!P3:P9,RZiS!P11)</f>
        <v>42.290988665224539</v>
      </c>
      <c r="Q18" s="68">
        <f>(Aktywa!Q12*Wskaźniki!Q17)/SUM(RZiS!Q3:Q9,RZiS!Q11)</f>
        <v>51.904234408799631</v>
      </c>
      <c r="R18" s="68">
        <f>(Aktywa!R12*Wskaźniki!R17)/SUM(RZiS!R3:R9,RZiS!R11)</f>
        <v>52.291763211956898</v>
      </c>
      <c r="S18" s="68">
        <f>(Aktywa!S12*Wskaźniki!S17)/SUM(RZiS!S3:S9,RZiS!S11)</f>
        <v>40.501744261165427</v>
      </c>
      <c r="T18" s="68">
        <f>(Aktywa!T12*Wskaźniki!T17)/SUM(RZiS!T3:T9,RZiS!T11)</f>
        <v>36.714321123956559</v>
      </c>
      <c r="U18" s="68">
        <f>(Aktywa!U12*Wskaźniki!U17)/SUM(RZiS!U3:U9,RZiS!U11)</f>
        <v>43.799703706964259</v>
      </c>
      <c r="V18" s="68">
        <f>(Aktywa!V12*Wskaźniki!V17)/SUM(RZiS!V3:V9,RZiS!V11)</f>
        <v>42.721165888648528</v>
      </c>
      <c r="W18" s="68">
        <f>(Aktywa!W12*Wskaźniki!W17)/SUM(RZiS!W3:W9,RZiS!W11)</f>
        <v>45.732684921855537</v>
      </c>
      <c r="X18" s="68">
        <f>(Aktywa!X12*Wskaźniki!X17)/SUM(RZiS!X3:X9,RZiS!X11)</f>
        <v>40.637928098369606</v>
      </c>
      <c r="Y18" s="68">
        <f>(Aktywa!Y12*Wskaźniki!Y17)/SUM(RZiS!Y3:Y9,RZiS!Y11)</f>
        <v>44.811146574533126</v>
      </c>
      <c r="Z18" s="68">
        <f>(Aktywa!Z12*Wskaźniki!Z17)/SUM(RZiS!Z3:Z9,RZiS!Z11)</f>
        <v>45.53043124370307</v>
      </c>
      <c r="AA18" s="68">
        <f>(Aktywa!AA12*Wskaźniki!AA17)/SUM(RZiS!AA3:AA9,RZiS!AA11)</f>
        <v>47.632876028934895</v>
      </c>
    </row>
    <row r="19" spans="3:27" s="69" customFormat="1" ht="27" customHeight="1" x14ac:dyDescent="0.25">
      <c r="C19" s="137" t="s">
        <v>159</v>
      </c>
      <c r="D19" s="137"/>
      <c r="E19" s="137"/>
      <c r="F19" s="137"/>
      <c r="G19" s="68">
        <f>(Aktywa!G13*Wskaźniki!G17)/RZiS!G2</f>
        <v>65.910620771155806</v>
      </c>
      <c r="H19" s="68">
        <f>(Aktywa!H13*Wskaźniki!H17)/RZiS!H2</f>
        <v>59.777243488114962</v>
      </c>
      <c r="I19" s="68">
        <f>(Aktywa!I13*Wskaźniki!I17)/RZiS!I2</f>
        <v>63.181865980013036</v>
      </c>
      <c r="J19" s="68">
        <f>(Aktywa!J13*Wskaźniki!J17)/RZiS!J2</f>
        <v>63.67098158914861</v>
      </c>
      <c r="K19" s="68">
        <f>(Aktywa!K13*Wskaźniki!K17)/RZiS!K2</f>
        <v>69.904541212571772</v>
      </c>
      <c r="L19" s="68">
        <f>(Aktywa!L13*Wskaźniki!L17)/RZiS!L2</f>
        <v>62.888770139134159</v>
      </c>
      <c r="M19" s="68">
        <f>(Aktywa!M13*Wskaźniki!M17)/RZiS!M2</f>
        <v>66.171906886408735</v>
      </c>
      <c r="N19" s="68">
        <f>(Aktywa!N13*Wskaźniki!N17)/RZiS!N2</f>
        <v>66.040686023209204</v>
      </c>
      <c r="O19" s="68">
        <f>(Aktywa!O13*Wskaźniki!O17)/RZiS!O2</f>
        <v>67.064402116247251</v>
      </c>
      <c r="P19" s="68">
        <f>(Aktywa!P13*Wskaźniki!P17)/RZiS!P2</f>
        <v>63.200570321231758</v>
      </c>
      <c r="Q19" s="68">
        <f>(Aktywa!Q13*Wskaźniki!Q17)/RZiS!Q2</f>
        <v>68.229844113927911</v>
      </c>
      <c r="R19" s="68">
        <f>(Aktywa!R13*Wskaźniki!R17)/RZiS!R2</f>
        <v>71.828063733220887</v>
      </c>
      <c r="S19" s="68">
        <f>(Aktywa!S13*Wskaźniki!S17)/RZiS!S2</f>
        <v>66.470511054254416</v>
      </c>
      <c r="T19" s="68">
        <f>(Aktywa!T13*Wskaźniki!T17)/RZiS!T2</f>
        <v>60.895323918690238</v>
      </c>
      <c r="U19" s="68">
        <f>(Aktywa!U13*Wskaźniki!U17)/RZiS!U2</f>
        <v>62.89572049235877</v>
      </c>
      <c r="V19" s="68">
        <f>(Aktywa!V13*Wskaźniki!V17)/RZiS!V2</f>
        <v>57.634327587359259</v>
      </c>
      <c r="W19" s="68">
        <f>(Aktywa!W13*Wskaźniki!W17)/RZiS!W2</f>
        <v>66.798137279812067</v>
      </c>
      <c r="X19" s="68">
        <f>(Aktywa!X13*Wskaźniki!X17)/RZiS!X2</f>
        <v>67.825377653687781</v>
      </c>
      <c r="Y19" s="68">
        <f>(Aktywa!Y13*Wskaźniki!Y17)/RZiS!Y2</f>
        <v>66.386899143735889</v>
      </c>
      <c r="Z19" s="68">
        <f>(Aktywa!Z13*Wskaźniki!Z17)/RZiS!Z2</f>
        <v>71.186832655015564</v>
      </c>
      <c r="AA19" s="68">
        <f>(Aktywa!AA13*Wskaźniki!AA17)/RZiS!AA2</f>
        <v>60.913089984003697</v>
      </c>
    </row>
    <row r="20" spans="3:27" ht="25" customHeight="1" x14ac:dyDescent="0.25">
      <c r="C20" s="137" t="s">
        <v>160</v>
      </c>
      <c r="D20" s="137"/>
      <c r="E20" s="137"/>
      <c r="F20" s="137"/>
      <c r="G20" s="68">
        <f>(Pasywa!G17*Wskaźniki!G17)/RZiS!G2</f>
        <v>73.318947539160263</v>
      </c>
      <c r="H20" s="68">
        <f>(Pasywa!H17*Wskaźniki!H17)/RZiS!H2</f>
        <v>72.524739235089598</v>
      </c>
      <c r="I20" s="68">
        <f>(Pasywa!I17*Wskaźniki!I17)/RZiS!I2</f>
        <v>69.628854082751388</v>
      </c>
      <c r="J20" s="68">
        <f>(Pasywa!J17*Wskaźniki!J17)/RZiS!J2</f>
        <v>64.648736565045169</v>
      </c>
      <c r="K20" s="68">
        <f>(Pasywa!K17*Wskaźniki!K17)/RZiS!K2</f>
        <v>75.070704354565734</v>
      </c>
      <c r="L20" s="68">
        <f>(Pasywa!L17*Wskaźniki!L17)/RZiS!L2</f>
        <v>70.925490947811227</v>
      </c>
      <c r="M20" s="68">
        <f>(Pasywa!M17*Wskaźniki!M17)/RZiS!M2</f>
        <v>57.62551370104007</v>
      </c>
      <c r="N20" s="68">
        <f>(Pasywa!N17*Wskaźniki!N17)/RZiS!N2</f>
        <v>79.142470988488611</v>
      </c>
      <c r="O20" s="68">
        <f>(Pasywa!O17*Wskaźniki!O17)/RZiS!O2</f>
        <v>74.756873047117963</v>
      </c>
      <c r="P20" s="68">
        <f>(Pasywa!P17*Wskaźniki!P17)/RZiS!P2</f>
        <v>66.994910780790761</v>
      </c>
      <c r="Q20" s="68">
        <f>(Pasywa!Q17*Wskaźniki!Q17)/RZiS!Q2</f>
        <v>77.147320648960729</v>
      </c>
      <c r="R20" s="68">
        <f>(Pasywa!R17*Wskaźniki!R17)/RZiS!R2</f>
        <v>92.825563675118616</v>
      </c>
      <c r="S20" s="68">
        <f>(Pasywa!S17*Wskaźniki!S17)/RZiS!S2</f>
        <v>79.554877648756801</v>
      </c>
      <c r="T20" s="68">
        <f>(Pasywa!T17*Wskaźniki!T17)/RZiS!T2</f>
        <v>73.029019613735443</v>
      </c>
      <c r="U20" s="68">
        <f>(Pasywa!U17*Wskaźniki!U17)/RZiS!U2</f>
        <v>82.900080904023667</v>
      </c>
      <c r="V20" s="68">
        <f>(Pasywa!V17*Wskaźniki!V17)/RZiS!V2</f>
        <v>73.479484016794373</v>
      </c>
      <c r="W20" s="68">
        <f>(Pasywa!W17*Wskaźniki!W17)/RZiS!W2</f>
        <v>90.635790718888373</v>
      </c>
      <c r="X20" s="68">
        <f>(Pasywa!X17*Wskaźniki!X17)/RZiS!X2</f>
        <v>86.196790013875855</v>
      </c>
      <c r="Y20" s="68">
        <f>(Pasywa!Y17*Wskaźniki!Y17)/RZiS!Y2</f>
        <v>87.409333788524549</v>
      </c>
      <c r="Z20" s="68">
        <f>(Pasywa!Z17*Wskaźniki!Z17)/RZiS!Z2</f>
        <v>87.413550395020351</v>
      </c>
      <c r="AA20" s="68">
        <f>(Pasywa!AA17*Wskaźniki!AA17)/RZiS!AA2</f>
        <v>79.313508200512658</v>
      </c>
    </row>
    <row r="21" spans="3:27" s="69" customFormat="1" ht="23.15" customHeight="1" x14ac:dyDescent="0.25">
      <c r="C21" s="137" t="s">
        <v>161</v>
      </c>
      <c r="D21" s="137"/>
      <c r="E21" s="137"/>
      <c r="F21" s="137"/>
      <c r="G21" s="68">
        <f t="shared" ref="G21" si="0">G18+G19-G20</f>
        <v>28.911432026615302</v>
      </c>
      <c r="H21" s="68">
        <f t="shared" ref="H21:M21" si="1">H18+H19-H20</f>
        <v>31.085883253840151</v>
      </c>
      <c r="I21" s="68">
        <f t="shared" si="1"/>
        <v>35.32387000006841</v>
      </c>
      <c r="J21" s="68">
        <f t="shared" si="1"/>
        <v>42.685756329415256</v>
      </c>
      <c r="K21" s="68">
        <f t="shared" si="1"/>
        <v>41.204497214831989</v>
      </c>
      <c r="L21" s="68">
        <f t="shared" si="1"/>
        <v>35.461136207522543</v>
      </c>
      <c r="M21" s="68">
        <f t="shared" si="1"/>
        <v>45.061486744660421</v>
      </c>
      <c r="N21" s="68">
        <f t="shared" ref="N21:O21" si="2">N18+N19-N20</f>
        <v>39.166856775854953</v>
      </c>
      <c r="O21" s="68">
        <f t="shared" si="2"/>
        <v>32.768648803414905</v>
      </c>
      <c r="P21" s="68">
        <f>P18+P19-P20</f>
        <v>38.496648205665537</v>
      </c>
      <c r="Q21" s="68">
        <f t="shared" ref="Q21:T21" si="3">Q18+Q19-Q20</f>
        <v>42.98675787376682</v>
      </c>
      <c r="R21" s="68">
        <f t="shared" si="3"/>
        <v>31.294263270059162</v>
      </c>
      <c r="S21" s="68">
        <f t="shared" si="3"/>
        <v>27.417377666663043</v>
      </c>
      <c r="T21" s="68">
        <f t="shared" si="3"/>
        <v>24.580625428911361</v>
      </c>
      <c r="U21" s="68">
        <f t="shared" ref="U21" si="4">U18+U19-U20</f>
        <v>23.795343295299361</v>
      </c>
      <c r="V21" s="68">
        <f t="shared" ref="V21" si="5">V18+V19-V20</f>
        <v>26.876009459213407</v>
      </c>
      <c r="W21" s="68">
        <f t="shared" ref="W21" si="6">W18+W19-W20</f>
        <v>21.895031482779231</v>
      </c>
      <c r="X21" s="68">
        <f t="shared" ref="X21" si="7">X18+X19-X20</f>
        <v>22.266515738181525</v>
      </c>
      <c r="Y21" s="68">
        <f t="shared" ref="Y21" si="8">Y18+Y19-Y20</f>
        <v>23.788711929744466</v>
      </c>
      <c r="Z21" s="68">
        <f t="shared" ref="Z21" si="9">Z18+Z19-Z20</f>
        <v>29.30371350369829</v>
      </c>
      <c r="AA21" s="68">
        <f t="shared" ref="AA21" si="10">AA18+AA19-AA20</f>
        <v>29.232457812425935</v>
      </c>
    </row>
    <row r="22" spans="3:27" x14ac:dyDescent="0.25">
      <c r="C22" s="59"/>
    </row>
    <row r="23" spans="3:27" x14ac:dyDescent="0.25">
      <c r="C23" s="59"/>
    </row>
    <row r="24" spans="3:27" x14ac:dyDescent="0.25">
      <c r="C24" s="59"/>
      <c r="S24" s="64"/>
      <c r="T24" s="64"/>
    </row>
    <row r="25" spans="3:27" x14ac:dyDescent="0.25">
      <c r="C25" s="59"/>
      <c r="S25" s="65"/>
      <c r="T25" s="65"/>
    </row>
  </sheetData>
  <mergeCells count="18">
    <mergeCell ref="C6:F6"/>
    <mergeCell ref="C1:F1"/>
    <mergeCell ref="C2:F2"/>
    <mergeCell ref="C3:F3"/>
    <mergeCell ref="C4:F4"/>
    <mergeCell ref="C5:F5"/>
    <mergeCell ref="C21:F21"/>
    <mergeCell ref="C7:F7"/>
    <mergeCell ref="C9:F9"/>
    <mergeCell ref="C10:F10"/>
    <mergeCell ref="C11:F11"/>
    <mergeCell ref="C12:F12"/>
    <mergeCell ref="C13:F13"/>
    <mergeCell ref="C14:F14"/>
    <mergeCell ref="C16:F16"/>
    <mergeCell ref="C18:F18"/>
    <mergeCell ref="C19:F19"/>
    <mergeCell ref="C20:F20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GK TIM =&gt;</vt:lpstr>
      <vt:lpstr>Aktywa</vt:lpstr>
      <vt:lpstr>Pasywa</vt:lpstr>
      <vt:lpstr>RZiS</vt:lpstr>
      <vt:lpstr>RPP</vt:lpstr>
      <vt:lpstr>Wskaźniki</vt:lpstr>
      <vt:lpstr>Aktywa!Obszar_wydruku</vt:lpstr>
      <vt:lpstr>Pasywa!Obszar_wydruku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Kidoń</dc:creator>
  <cp:keywords/>
  <dc:description/>
  <cp:lastModifiedBy>Aneta Kidoń</cp:lastModifiedBy>
  <cp:revision/>
  <dcterms:created xsi:type="dcterms:W3CDTF">2021-05-27T11:23:02Z</dcterms:created>
  <dcterms:modified xsi:type="dcterms:W3CDTF">2024-05-27T07:11:28Z</dcterms:modified>
  <cp:category/>
  <cp:contentStatus/>
</cp:coreProperties>
</file>